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160"/>
  </bookViews>
  <sheets>
    <sheet name="ORÇAMENTO D011-17" sheetId="1" r:id="rId1"/>
    <sheet name="COMPOSIÇÕES" sheetId="2" r:id="rId2"/>
    <sheet name="QCI" sheetId="3" r:id="rId3"/>
    <sheet name="CRONOFF" sheetId="4" r:id="rId4"/>
    <sheet name="CONTROLE" sheetId="5" r:id="rId5"/>
  </sheets>
  <externalReferences>
    <externalReference r:id="rId6"/>
    <externalReference r:id="rId7"/>
    <externalReference r:id="rId8"/>
  </externalReferences>
  <definedNames>
    <definedName name="_xlnm.Database">'ORÇAMENTO D011-17'!$A$2:$I$964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02" i="5" l="1"/>
  <c r="S102" i="5" s="1"/>
  <c r="W101" i="5"/>
  <c r="AA101" i="5" s="1"/>
  <c r="DC93" i="5"/>
  <c r="CZ93" i="5" s="1"/>
  <c r="CY93" i="5"/>
  <c r="CV93" i="5" s="1"/>
  <c r="CU93" i="5"/>
  <c r="CR93" i="5" s="1"/>
  <c r="CQ93" i="5"/>
  <c r="CN93" i="5" s="1"/>
  <c r="CM93" i="5"/>
  <c r="CJ93" i="5" s="1"/>
  <c r="CI93" i="5"/>
  <c r="CF93" i="5" s="1"/>
  <c r="CE93" i="5"/>
  <c r="CA93" i="5"/>
  <c r="BX93" i="5" s="1"/>
  <c r="BW93" i="5"/>
  <c r="BT93" i="5" s="1"/>
  <c r="BS93" i="5"/>
  <c r="BP93" i="5" s="1"/>
  <c r="BO93" i="5"/>
  <c r="BK93" i="5"/>
  <c r="BH93" i="5" s="1"/>
  <c r="BG93" i="5"/>
  <c r="BD93" i="5" s="1"/>
  <c r="BC93" i="5"/>
  <c r="AZ93" i="5" s="1"/>
  <c r="AY93" i="5"/>
  <c r="AU93" i="5"/>
  <c r="AR93" i="5" s="1"/>
  <c r="AQ93" i="5"/>
  <c r="AN93" i="5" s="1"/>
  <c r="AM93" i="5"/>
  <c r="AJ93" i="5" s="1"/>
  <c r="AI93" i="5"/>
  <c r="AE93" i="5"/>
  <c r="AB93" i="5" s="1"/>
  <c r="AA93" i="5"/>
  <c r="X93" i="5" s="1"/>
  <c r="W93" i="5"/>
  <c r="T93" i="5" s="1"/>
  <c r="S93" i="5"/>
  <c r="O93" i="5"/>
  <c r="L93" i="5" s="1"/>
  <c r="F93" i="5"/>
  <c r="G93" i="5" s="1"/>
  <c r="T90" i="5"/>
  <c r="O90" i="5"/>
  <c r="S90" i="5" s="1"/>
  <c r="W90" i="5" s="1"/>
  <c r="AA90" i="5" s="1"/>
  <c r="AE90" i="5" s="1"/>
  <c r="AI90" i="5" s="1"/>
  <c r="AM90" i="5" s="1"/>
  <c r="AQ90" i="5" s="1"/>
  <c r="AU90" i="5" s="1"/>
  <c r="AY90" i="5" s="1"/>
  <c r="BC90" i="5" s="1"/>
  <c r="BG90" i="5" s="1"/>
  <c r="BK90" i="5" s="1"/>
  <c r="BO90" i="5" s="1"/>
  <c r="BS90" i="5" s="1"/>
  <c r="BW90" i="5" s="1"/>
  <c r="CA90" i="5" s="1"/>
  <c r="CE90" i="5" s="1"/>
  <c r="CI90" i="5" s="1"/>
  <c r="CM90" i="5" s="1"/>
  <c r="CQ90" i="5" s="1"/>
  <c r="CU90" i="5" s="1"/>
  <c r="CY90" i="5" s="1"/>
  <c r="DC90" i="5" s="1"/>
  <c r="L90" i="5"/>
  <c r="DB89" i="5"/>
  <c r="DA89" i="5"/>
  <c r="CZ89" i="5"/>
  <c r="CW89" i="5"/>
  <c r="CX89" i="5" s="1"/>
  <c r="CV89" i="5"/>
  <c r="CT89" i="5"/>
  <c r="CS89" i="5"/>
  <c r="CR89" i="5"/>
  <c r="CP89" i="5"/>
  <c r="CO89" i="5"/>
  <c r="CN89" i="5"/>
  <c r="CK89" i="5"/>
  <c r="CJ89" i="5"/>
  <c r="CG89" i="5"/>
  <c r="CF89" i="5"/>
  <c r="CD89" i="5"/>
  <c r="CC89" i="5"/>
  <c r="CB89" i="5"/>
  <c r="BY89" i="5"/>
  <c r="BX89" i="5"/>
  <c r="BV89" i="5"/>
  <c r="BU89" i="5"/>
  <c r="BT89" i="5"/>
  <c r="BQ89" i="5"/>
  <c r="BR89" i="5" s="1"/>
  <c r="BP89" i="5"/>
  <c r="BN89" i="5"/>
  <c r="BM89" i="5"/>
  <c r="BL89" i="5"/>
  <c r="BJ89" i="5"/>
  <c r="BI89" i="5"/>
  <c r="BH89" i="5"/>
  <c r="BE89" i="5"/>
  <c r="BD89" i="5"/>
  <c r="BA89" i="5"/>
  <c r="AZ89" i="5"/>
  <c r="AX89" i="5"/>
  <c r="AW89" i="5"/>
  <c r="AV89" i="5"/>
  <c r="AS89" i="5"/>
  <c r="AR89" i="5"/>
  <c r="AP89" i="5"/>
  <c r="AO89" i="5"/>
  <c r="AN89" i="5"/>
  <c r="AK89" i="5"/>
  <c r="AL89" i="5" s="1"/>
  <c r="AJ89" i="5"/>
  <c r="AH89" i="5"/>
  <c r="AG89" i="5"/>
  <c r="AF89" i="5"/>
  <c r="AD89" i="5"/>
  <c r="AC89" i="5"/>
  <c r="AB89" i="5"/>
  <c r="Y89" i="5"/>
  <c r="X89" i="5"/>
  <c r="X90" i="5" s="1"/>
  <c r="AB90" i="5" s="1"/>
  <c r="U89" i="5"/>
  <c r="T89" i="5"/>
  <c r="R89" i="5"/>
  <c r="Q89" i="5"/>
  <c r="P89" i="5"/>
  <c r="P90" i="5" s="1"/>
  <c r="M89" i="5"/>
  <c r="L89" i="5"/>
  <c r="G89" i="5"/>
  <c r="F88" i="5"/>
  <c r="DC87" i="5"/>
  <c r="DA87" i="5"/>
  <c r="CZ87" i="5"/>
  <c r="DB87" i="5" s="1"/>
  <c r="CV87" i="5"/>
  <c r="CR87" i="5"/>
  <c r="CQ87" i="5"/>
  <c r="CO87" i="5"/>
  <c r="CN87" i="5"/>
  <c r="CP87" i="5" s="1"/>
  <c r="CK87" i="5"/>
  <c r="CJ87" i="5"/>
  <c r="CL87" i="5" s="1"/>
  <c r="CH87" i="5"/>
  <c r="CG87" i="5"/>
  <c r="CF87" i="5"/>
  <c r="CD87" i="5"/>
  <c r="CC87" i="5"/>
  <c r="CB87" i="5"/>
  <c r="BZ87" i="5"/>
  <c r="BY87" i="5"/>
  <c r="BX87" i="5"/>
  <c r="BV87" i="5"/>
  <c r="BU87" i="5"/>
  <c r="BT87" i="5"/>
  <c r="BR87" i="5"/>
  <c r="BQ87" i="5"/>
  <c r="BP87" i="5"/>
  <c r="BN87" i="5"/>
  <c r="BM87" i="5"/>
  <c r="BL87" i="5"/>
  <c r="BJ87" i="5"/>
  <c r="BI87" i="5"/>
  <c r="BH87" i="5"/>
  <c r="BF87" i="5"/>
  <c r="BE87" i="5"/>
  <c r="BD87" i="5"/>
  <c r="BB87" i="5"/>
  <c r="BA87" i="5"/>
  <c r="AZ87" i="5"/>
  <c r="AX87" i="5"/>
  <c r="AW87" i="5"/>
  <c r="AV87" i="5"/>
  <c r="AT87" i="5"/>
  <c r="AS87" i="5"/>
  <c r="AR87" i="5"/>
  <c r="AP87" i="5"/>
  <c r="AO87" i="5"/>
  <c r="AN87" i="5"/>
  <c r="AL87" i="5"/>
  <c r="AK87" i="5"/>
  <c r="AJ87" i="5"/>
  <c r="AH87" i="5"/>
  <c r="AG87" i="5"/>
  <c r="AF87" i="5"/>
  <c r="AD87" i="5"/>
  <c r="AC87" i="5"/>
  <c r="AB87" i="5"/>
  <c r="Z87" i="5"/>
  <c r="Y87" i="5"/>
  <c r="X87" i="5"/>
  <c r="V87" i="5"/>
  <c r="U87" i="5"/>
  <c r="T87" i="5"/>
  <c r="R87" i="5"/>
  <c r="Q87" i="5"/>
  <c r="P87" i="5"/>
  <c r="N87" i="5"/>
  <c r="N88" i="5" s="1"/>
  <c r="M87" i="5"/>
  <c r="L87" i="5"/>
  <c r="L88" i="5" s="1"/>
  <c r="G87" i="5"/>
  <c r="C87" i="5"/>
  <c r="Q86" i="5"/>
  <c r="U86" i="5" s="1"/>
  <c r="O86" i="5"/>
  <c r="S86" i="5" s="1"/>
  <c r="W86" i="5" s="1"/>
  <c r="AA86" i="5" s="1"/>
  <c r="AE86" i="5" s="1"/>
  <c r="AI86" i="5" s="1"/>
  <c r="AM86" i="5" s="1"/>
  <c r="AQ86" i="5" s="1"/>
  <c r="AU86" i="5" s="1"/>
  <c r="AY86" i="5" s="1"/>
  <c r="BC86" i="5" s="1"/>
  <c r="BG86" i="5" s="1"/>
  <c r="BK86" i="5" s="1"/>
  <c r="BO86" i="5" s="1"/>
  <c r="BS86" i="5" s="1"/>
  <c r="BW86" i="5" s="1"/>
  <c r="CA86" i="5" s="1"/>
  <c r="CE86" i="5" s="1"/>
  <c r="CI86" i="5" s="1"/>
  <c r="CM86" i="5" s="1"/>
  <c r="CQ86" i="5" s="1"/>
  <c r="CU86" i="5" s="1"/>
  <c r="CY86" i="5" s="1"/>
  <c r="DC86" i="5" s="1"/>
  <c r="M86" i="5"/>
  <c r="L86" i="5"/>
  <c r="P86" i="5" s="1"/>
  <c r="DA85" i="5"/>
  <c r="DB85" i="5" s="1"/>
  <c r="CZ85" i="5"/>
  <c r="CX85" i="5"/>
  <c r="CW85" i="5"/>
  <c r="CV85" i="5"/>
  <c r="CT85" i="5"/>
  <c r="CS85" i="5"/>
  <c r="CR85" i="5"/>
  <c r="CO85" i="5"/>
  <c r="CP85" i="5" s="1"/>
  <c r="CN85" i="5"/>
  <c r="CK85" i="5"/>
  <c r="CJ85" i="5"/>
  <c r="CH85" i="5"/>
  <c r="CG85" i="5"/>
  <c r="CF85" i="5"/>
  <c r="CD85" i="5"/>
  <c r="CC85" i="5"/>
  <c r="CB85" i="5"/>
  <c r="BZ85" i="5"/>
  <c r="BY85" i="5"/>
  <c r="BX85" i="5"/>
  <c r="BU85" i="5"/>
  <c r="BV85" i="5" s="1"/>
  <c r="BT85" i="5"/>
  <c r="BR85" i="5"/>
  <c r="BQ85" i="5"/>
  <c r="BP85" i="5"/>
  <c r="BN85" i="5"/>
  <c r="BM85" i="5"/>
  <c r="BL85" i="5"/>
  <c r="BI85" i="5"/>
  <c r="BH85" i="5"/>
  <c r="BE85" i="5"/>
  <c r="BF85" i="5" s="1"/>
  <c r="BD85" i="5"/>
  <c r="BB85" i="5"/>
  <c r="BA85" i="5"/>
  <c r="AZ85" i="5"/>
  <c r="AX85" i="5"/>
  <c r="AW85" i="5"/>
  <c r="AV85" i="5"/>
  <c r="AT85" i="5"/>
  <c r="AS85" i="5"/>
  <c r="AR85" i="5"/>
  <c r="AO85" i="5"/>
  <c r="AP85" i="5" s="1"/>
  <c r="AN85" i="5"/>
  <c r="AL85" i="5"/>
  <c r="AK85" i="5"/>
  <c r="AJ85" i="5"/>
  <c r="AH85" i="5"/>
  <c r="AG85" i="5"/>
  <c r="AF85" i="5"/>
  <c r="AC85" i="5"/>
  <c r="AD85" i="5" s="1"/>
  <c r="AB85" i="5"/>
  <c r="Y85" i="5"/>
  <c r="Z85" i="5" s="1"/>
  <c r="X85" i="5"/>
  <c r="X86" i="5" s="1"/>
  <c r="AB86" i="5" s="1"/>
  <c r="AF86" i="5" s="1"/>
  <c r="AJ86" i="5" s="1"/>
  <c r="V85" i="5"/>
  <c r="U85" i="5"/>
  <c r="T85" i="5"/>
  <c r="T86" i="5" s="1"/>
  <c r="R85" i="5"/>
  <c r="Q85" i="5"/>
  <c r="P85" i="5"/>
  <c r="N85" i="5"/>
  <c r="N86" i="5" s="1"/>
  <c r="M85" i="5"/>
  <c r="L85" i="5"/>
  <c r="G85" i="5"/>
  <c r="F84" i="5"/>
  <c r="CZ83" i="5"/>
  <c r="CV83" i="5"/>
  <c r="CR83" i="5"/>
  <c r="CN83" i="5"/>
  <c r="CJ83" i="5"/>
  <c r="CF83" i="5"/>
  <c r="CB83" i="5"/>
  <c r="BX83" i="5"/>
  <c r="BT83" i="5"/>
  <c r="BP83" i="5"/>
  <c r="BL83" i="5"/>
  <c r="BH83" i="5"/>
  <c r="BD83" i="5"/>
  <c r="AZ83" i="5"/>
  <c r="AV83" i="5"/>
  <c r="AR83" i="5"/>
  <c r="AN83" i="5"/>
  <c r="AJ83" i="5"/>
  <c r="AF83" i="5"/>
  <c r="AB83" i="5"/>
  <c r="X83" i="5"/>
  <c r="T83" i="5"/>
  <c r="P83" i="5"/>
  <c r="L83" i="5"/>
  <c r="G83" i="5"/>
  <c r="C83" i="5"/>
  <c r="AA82" i="5"/>
  <c r="AE82" i="5" s="1"/>
  <c r="AI82" i="5" s="1"/>
  <c r="AM82" i="5" s="1"/>
  <c r="AQ82" i="5" s="1"/>
  <c r="AU82" i="5" s="1"/>
  <c r="AY82" i="5" s="1"/>
  <c r="BC82" i="5" s="1"/>
  <c r="BG82" i="5" s="1"/>
  <c r="BK82" i="5" s="1"/>
  <c r="BO82" i="5" s="1"/>
  <c r="BS82" i="5" s="1"/>
  <c r="BW82" i="5" s="1"/>
  <c r="CA82" i="5" s="1"/>
  <c r="CE82" i="5" s="1"/>
  <c r="CI82" i="5" s="1"/>
  <c r="CM82" i="5" s="1"/>
  <c r="CQ82" i="5" s="1"/>
  <c r="CU82" i="5" s="1"/>
  <c r="CY82" i="5" s="1"/>
  <c r="DC82" i="5" s="1"/>
  <c r="S82" i="5"/>
  <c r="W82" i="5" s="1"/>
  <c r="O82" i="5"/>
  <c r="DB81" i="5"/>
  <c r="DA81" i="5"/>
  <c r="CZ81" i="5"/>
  <c r="CX81" i="5"/>
  <c r="CW81" i="5"/>
  <c r="CV81" i="5"/>
  <c r="CS81" i="5"/>
  <c r="CR81" i="5"/>
  <c r="CO81" i="5"/>
  <c r="CN81" i="5"/>
  <c r="CL81" i="5"/>
  <c r="CK81" i="5"/>
  <c r="CJ81" i="5"/>
  <c r="CG81" i="5"/>
  <c r="CF81" i="5"/>
  <c r="CD81" i="5"/>
  <c r="CC81" i="5"/>
  <c r="CB81" i="5"/>
  <c r="BY81" i="5"/>
  <c r="BX81" i="5"/>
  <c r="BV81" i="5"/>
  <c r="BU81" i="5"/>
  <c r="BT81" i="5"/>
  <c r="BQ81" i="5"/>
  <c r="BP81" i="5"/>
  <c r="BN81" i="5"/>
  <c r="BM81" i="5"/>
  <c r="BL81" i="5"/>
  <c r="BI81" i="5"/>
  <c r="BH81" i="5"/>
  <c r="BF81" i="5"/>
  <c r="BE81" i="5"/>
  <c r="BD81" i="5"/>
  <c r="BA81" i="5"/>
  <c r="AZ81" i="5"/>
  <c r="AX81" i="5"/>
  <c r="AW81" i="5"/>
  <c r="AV81" i="5"/>
  <c r="AS81" i="5"/>
  <c r="AR81" i="5"/>
  <c r="AP81" i="5"/>
  <c r="AO81" i="5"/>
  <c r="AN81" i="5"/>
  <c r="AK81" i="5"/>
  <c r="AJ81" i="5"/>
  <c r="AH81" i="5"/>
  <c r="AG81" i="5"/>
  <c r="AF81" i="5"/>
  <c r="AC81" i="5"/>
  <c r="AB81" i="5"/>
  <c r="Z81" i="5"/>
  <c r="Y81" i="5"/>
  <c r="X81" i="5"/>
  <c r="U81" i="5"/>
  <c r="T81" i="5"/>
  <c r="R81" i="5"/>
  <c r="Q81" i="5"/>
  <c r="P81" i="5"/>
  <c r="P82" i="5" s="1"/>
  <c r="M81" i="5"/>
  <c r="M82" i="5" s="1"/>
  <c r="L81" i="5"/>
  <c r="L82" i="5" s="1"/>
  <c r="G81" i="5"/>
  <c r="AB80" i="5"/>
  <c r="AF80" i="5" s="1"/>
  <c r="AJ80" i="5" s="1"/>
  <c r="AN80" i="5" s="1"/>
  <c r="AR80" i="5" s="1"/>
  <c r="AV80" i="5" s="1"/>
  <c r="AZ80" i="5" s="1"/>
  <c r="BD80" i="5" s="1"/>
  <c r="BH80" i="5" s="1"/>
  <c r="BL80" i="5" s="1"/>
  <c r="BP80" i="5" s="1"/>
  <c r="BT80" i="5" s="1"/>
  <c r="BX80" i="5" s="1"/>
  <c r="CB80" i="5" s="1"/>
  <c r="CF80" i="5" s="1"/>
  <c r="CJ80" i="5" s="1"/>
  <c r="CN80" i="5" s="1"/>
  <c r="CR80" i="5" s="1"/>
  <c r="CV80" i="5" s="1"/>
  <c r="CZ80" i="5" s="1"/>
  <c r="V80" i="5"/>
  <c r="P80" i="5"/>
  <c r="T80" i="5" s="1"/>
  <c r="X80" i="5" s="1"/>
  <c r="N80" i="5"/>
  <c r="L80" i="5"/>
  <c r="F80" i="5"/>
  <c r="DC79" i="5"/>
  <c r="DB79" i="5"/>
  <c r="DA79" i="5"/>
  <c r="CZ79" i="5"/>
  <c r="CY79" i="5"/>
  <c r="CX79" i="5"/>
  <c r="CW79" i="5"/>
  <c r="CV79" i="5"/>
  <c r="CU79" i="5"/>
  <c r="CT79" i="5"/>
  <c r="CS79" i="5"/>
  <c r="CR79" i="5"/>
  <c r="CQ79" i="5"/>
  <c r="CP79" i="5"/>
  <c r="CO79" i="5"/>
  <c r="CN79" i="5"/>
  <c r="CM79" i="5"/>
  <c r="CL79" i="5"/>
  <c r="CK79" i="5"/>
  <c r="CJ79" i="5"/>
  <c r="CI79" i="5"/>
  <c r="CH79" i="5"/>
  <c r="CG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T79" i="5"/>
  <c r="BS79" i="5"/>
  <c r="BR79" i="5"/>
  <c r="BQ79" i="5"/>
  <c r="BP79" i="5"/>
  <c r="BO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R80" i="5" s="1"/>
  <c r="Q79" i="5"/>
  <c r="P79" i="5"/>
  <c r="O79" i="5"/>
  <c r="O80" i="5" s="1"/>
  <c r="N79" i="5"/>
  <c r="M79" i="5"/>
  <c r="M80" i="5" s="1"/>
  <c r="L79" i="5"/>
  <c r="G79" i="5"/>
  <c r="C79" i="5"/>
  <c r="P78" i="5"/>
  <c r="T78" i="5" s="1"/>
  <c r="O78" i="5"/>
  <c r="S78" i="5" s="1"/>
  <c r="W78" i="5" s="1"/>
  <c r="AA78" i="5" s="1"/>
  <c r="AE78" i="5" s="1"/>
  <c r="AI78" i="5" s="1"/>
  <c r="AM78" i="5" s="1"/>
  <c r="AQ78" i="5" s="1"/>
  <c r="AU78" i="5" s="1"/>
  <c r="AY78" i="5" s="1"/>
  <c r="BC78" i="5" s="1"/>
  <c r="BG78" i="5" s="1"/>
  <c r="BK78" i="5" s="1"/>
  <c r="BO78" i="5" s="1"/>
  <c r="BS78" i="5" s="1"/>
  <c r="BW78" i="5" s="1"/>
  <c r="CA78" i="5" s="1"/>
  <c r="CE78" i="5" s="1"/>
  <c r="CI78" i="5" s="1"/>
  <c r="CM78" i="5" s="1"/>
  <c r="CQ78" i="5" s="1"/>
  <c r="CU78" i="5" s="1"/>
  <c r="CY78" i="5" s="1"/>
  <c r="DC78" i="5" s="1"/>
  <c r="L78" i="5"/>
  <c r="DB77" i="5"/>
  <c r="DA77" i="5"/>
  <c r="CZ77" i="5"/>
  <c r="CW77" i="5"/>
  <c r="CX77" i="5" s="1"/>
  <c r="CV77" i="5"/>
  <c r="CT77" i="5"/>
  <c r="CS77" i="5"/>
  <c r="CR77" i="5"/>
  <c r="CP77" i="5"/>
  <c r="CO77" i="5"/>
  <c r="CN77" i="5"/>
  <c r="CK77" i="5"/>
  <c r="CL77" i="5" s="1"/>
  <c r="CJ77" i="5"/>
  <c r="CG77" i="5"/>
  <c r="CH77" i="5" s="1"/>
  <c r="CF77" i="5"/>
  <c r="CD77" i="5"/>
  <c r="CC77" i="5"/>
  <c r="CB77" i="5"/>
  <c r="BY77" i="5"/>
  <c r="BX77" i="5"/>
  <c r="BU77" i="5"/>
  <c r="BT77" i="5"/>
  <c r="BQ77" i="5"/>
  <c r="BR77" i="5" s="1"/>
  <c r="BP77" i="5"/>
  <c r="BN77" i="5"/>
  <c r="BM77" i="5"/>
  <c r="BL77" i="5"/>
  <c r="BI77" i="5"/>
  <c r="BH77" i="5"/>
  <c r="BE77" i="5"/>
  <c r="BF77" i="5" s="1"/>
  <c r="BD77" i="5"/>
  <c r="BA77" i="5"/>
  <c r="AZ77" i="5"/>
  <c r="AX77" i="5"/>
  <c r="AW77" i="5"/>
  <c r="AV77" i="5"/>
  <c r="AS77" i="5"/>
  <c r="AR77" i="5"/>
  <c r="AP77" i="5"/>
  <c r="AO77" i="5"/>
  <c r="AN77" i="5"/>
  <c r="AK77" i="5"/>
  <c r="AL77" i="5" s="1"/>
  <c r="AJ77" i="5"/>
  <c r="AH77" i="5"/>
  <c r="AG77" i="5"/>
  <c r="AF77" i="5"/>
  <c r="AD77" i="5"/>
  <c r="AC77" i="5"/>
  <c r="AB77" i="5"/>
  <c r="Y77" i="5"/>
  <c r="Z77" i="5" s="1"/>
  <c r="X77" i="5"/>
  <c r="U77" i="5"/>
  <c r="V77" i="5" s="1"/>
  <c r="T77" i="5"/>
  <c r="R77" i="5"/>
  <c r="Q77" i="5"/>
  <c r="P77" i="5"/>
  <c r="M77" i="5"/>
  <c r="M78" i="5" s="1"/>
  <c r="Q78" i="5" s="1"/>
  <c r="U78" i="5" s="1"/>
  <c r="Y78" i="5" s="1"/>
  <c r="L77" i="5"/>
  <c r="G77" i="5"/>
  <c r="L76" i="5"/>
  <c r="P76" i="5" s="1"/>
  <c r="T76" i="5" s="1"/>
  <c r="X76" i="5" s="1"/>
  <c r="AB76" i="5" s="1"/>
  <c r="AF76" i="5" s="1"/>
  <c r="AJ76" i="5" s="1"/>
  <c r="AN76" i="5" s="1"/>
  <c r="AR76" i="5" s="1"/>
  <c r="AV76" i="5" s="1"/>
  <c r="AZ76" i="5" s="1"/>
  <c r="BD76" i="5" s="1"/>
  <c r="BH76" i="5" s="1"/>
  <c r="BL76" i="5" s="1"/>
  <c r="BP76" i="5" s="1"/>
  <c r="F76" i="5"/>
  <c r="DB75" i="5"/>
  <c r="DA75" i="5"/>
  <c r="CZ75" i="5"/>
  <c r="CX75" i="5"/>
  <c r="CW75" i="5"/>
  <c r="CV75" i="5"/>
  <c r="CT75" i="5"/>
  <c r="CS75" i="5"/>
  <c r="CR75" i="5"/>
  <c r="CP75" i="5"/>
  <c r="CO75" i="5"/>
  <c r="CN75" i="5"/>
  <c r="CL75" i="5"/>
  <c r="CK75" i="5"/>
  <c r="CJ75" i="5"/>
  <c r="CH75" i="5"/>
  <c r="CG75" i="5"/>
  <c r="CF75" i="5"/>
  <c r="CD75" i="5"/>
  <c r="CC75" i="5"/>
  <c r="CB75" i="5"/>
  <c r="BZ75" i="5"/>
  <c r="BY75" i="5"/>
  <c r="BX75" i="5"/>
  <c r="BV75" i="5"/>
  <c r="BU75" i="5"/>
  <c r="BT75" i="5"/>
  <c r="BR75" i="5"/>
  <c r="BQ75" i="5"/>
  <c r="BP75" i="5"/>
  <c r="BN75" i="5"/>
  <c r="BM75" i="5"/>
  <c r="BL75" i="5"/>
  <c r="BJ75" i="5"/>
  <c r="BI75" i="5"/>
  <c r="BK75" i="5" s="1"/>
  <c r="BH75" i="5"/>
  <c r="BF75" i="5"/>
  <c r="BE75" i="5"/>
  <c r="BD75" i="5"/>
  <c r="BB75" i="5"/>
  <c r="BA75" i="5"/>
  <c r="BC75" i="5" s="1"/>
  <c r="AZ75" i="5"/>
  <c r="AX75" i="5"/>
  <c r="AW75" i="5"/>
  <c r="AV75" i="5"/>
  <c r="AT75" i="5"/>
  <c r="AS75" i="5"/>
  <c r="AU75" i="5" s="1"/>
  <c r="AR75" i="5"/>
  <c r="AP75" i="5"/>
  <c r="AO75" i="5"/>
  <c r="AN75" i="5"/>
  <c r="AL75" i="5"/>
  <c r="AK75" i="5"/>
  <c r="AM75" i="5" s="1"/>
  <c r="AJ75" i="5"/>
  <c r="AH75" i="5"/>
  <c r="AG75" i="5"/>
  <c r="AF75" i="5"/>
  <c r="AD75" i="5"/>
  <c r="AC75" i="5"/>
  <c r="AE75" i="5" s="1"/>
  <c r="AB75" i="5"/>
  <c r="Z75" i="5"/>
  <c r="Y75" i="5"/>
  <c r="X75" i="5"/>
  <c r="V75" i="5"/>
  <c r="U75" i="5"/>
  <c r="W75" i="5" s="1"/>
  <c r="T75" i="5"/>
  <c r="R75" i="5"/>
  <c r="R76" i="5" s="1"/>
  <c r="Q75" i="5"/>
  <c r="P75" i="5"/>
  <c r="N75" i="5"/>
  <c r="N76" i="5" s="1"/>
  <c r="M75" i="5"/>
  <c r="O75" i="5" s="1"/>
  <c r="O76" i="5" s="1"/>
  <c r="L75" i="5"/>
  <c r="G75" i="5"/>
  <c r="C75" i="5"/>
  <c r="O74" i="5"/>
  <c r="S74" i="5" s="1"/>
  <c r="W74" i="5" s="1"/>
  <c r="AA74" i="5" s="1"/>
  <c r="AE74" i="5" s="1"/>
  <c r="AI74" i="5" s="1"/>
  <c r="AM74" i="5" s="1"/>
  <c r="AQ74" i="5" s="1"/>
  <c r="AU74" i="5" s="1"/>
  <c r="AY74" i="5" s="1"/>
  <c r="BC74" i="5" s="1"/>
  <c r="BG74" i="5" s="1"/>
  <c r="BK74" i="5" s="1"/>
  <c r="BO74" i="5" s="1"/>
  <c r="BS74" i="5" s="1"/>
  <c r="BW74" i="5" s="1"/>
  <c r="CA74" i="5" s="1"/>
  <c r="CE74" i="5" s="1"/>
  <c r="CI74" i="5" s="1"/>
  <c r="CM74" i="5" s="1"/>
  <c r="CQ74" i="5" s="1"/>
  <c r="CU74" i="5" s="1"/>
  <c r="CY74" i="5" s="1"/>
  <c r="DC74" i="5" s="1"/>
  <c r="M74" i="5"/>
  <c r="DA73" i="5"/>
  <c r="DB73" i="5" s="1"/>
  <c r="CZ73" i="5"/>
  <c r="CX73" i="5"/>
  <c r="CW73" i="5"/>
  <c r="CV73" i="5"/>
  <c r="CT73" i="5"/>
  <c r="CS73" i="5"/>
  <c r="CR73" i="5"/>
  <c r="CO73" i="5"/>
  <c r="CN73" i="5"/>
  <c r="CK73" i="5"/>
  <c r="CL73" i="5" s="1"/>
  <c r="CJ73" i="5"/>
  <c r="CH73" i="5"/>
  <c r="CG73" i="5"/>
  <c r="CF73" i="5"/>
  <c r="CC73" i="5"/>
  <c r="CB73" i="5"/>
  <c r="BY73" i="5"/>
  <c r="BZ73" i="5" s="1"/>
  <c r="BX73" i="5"/>
  <c r="BU73" i="5"/>
  <c r="BT73" i="5"/>
  <c r="BR73" i="5"/>
  <c r="BQ73" i="5"/>
  <c r="BP73" i="5"/>
  <c r="BM73" i="5"/>
  <c r="BL73" i="5"/>
  <c r="BJ73" i="5"/>
  <c r="BI73" i="5"/>
  <c r="BH73" i="5"/>
  <c r="BE73" i="5"/>
  <c r="BD73" i="5"/>
  <c r="BB73" i="5"/>
  <c r="BA73" i="5"/>
  <c r="AZ73" i="5"/>
  <c r="AX73" i="5"/>
  <c r="AW73" i="5"/>
  <c r="AV73" i="5"/>
  <c r="AS73" i="5"/>
  <c r="AT73" i="5" s="1"/>
  <c r="AR73" i="5"/>
  <c r="AO73" i="5"/>
  <c r="AP73" i="5" s="1"/>
  <c r="AN73" i="5"/>
  <c r="AL73" i="5"/>
  <c r="AK73" i="5"/>
  <c r="AJ73" i="5"/>
  <c r="AG73" i="5"/>
  <c r="AF73" i="5"/>
  <c r="AC73" i="5"/>
  <c r="AB73" i="5"/>
  <c r="Y73" i="5"/>
  <c r="Z73" i="5" s="1"/>
  <c r="X73" i="5"/>
  <c r="V73" i="5"/>
  <c r="U73" i="5"/>
  <c r="T73" i="5"/>
  <c r="Q73" i="5"/>
  <c r="P73" i="5"/>
  <c r="M73" i="5"/>
  <c r="N73" i="5" s="1"/>
  <c r="N74" i="5" s="1"/>
  <c r="L73" i="5"/>
  <c r="L74" i="5" s="1"/>
  <c r="P74" i="5" s="1"/>
  <c r="T74" i="5" s="1"/>
  <c r="G73" i="5"/>
  <c r="F72" i="5"/>
  <c r="CZ71" i="5"/>
  <c r="CV71" i="5"/>
  <c r="CR71" i="5"/>
  <c r="CP71" i="5"/>
  <c r="CN71" i="5"/>
  <c r="CJ71" i="5"/>
  <c r="CF71" i="5"/>
  <c r="CB71" i="5"/>
  <c r="BZ71" i="5"/>
  <c r="BX71" i="5"/>
  <c r="BT71" i="5"/>
  <c r="BP71" i="5"/>
  <c r="BL71" i="5"/>
  <c r="BJ71" i="5"/>
  <c r="BH71" i="5"/>
  <c r="BD71" i="5"/>
  <c r="AZ71" i="5"/>
  <c r="AV71" i="5"/>
  <c r="AT71" i="5"/>
  <c r="AR71" i="5"/>
  <c r="AN71" i="5"/>
  <c r="AJ71" i="5"/>
  <c r="AF71" i="5"/>
  <c r="AD71" i="5"/>
  <c r="AB71" i="5"/>
  <c r="X71" i="5"/>
  <c r="T71" i="5"/>
  <c r="P71" i="5"/>
  <c r="N71" i="5"/>
  <c r="N72" i="5" s="1"/>
  <c r="L71" i="5"/>
  <c r="G71" i="5"/>
  <c r="C71" i="5"/>
  <c r="S70" i="5"/>
  <c r="W70" i="5" s="1"/>
  <c r="AA70" i="5" s="1"/>
  <c r="AE70" i="5" s="1"/>
  <c r="AI70" i="5" s="1"/>
  <c r="AM70" i="5" s="1"/>
  <c r="AQ70" i="5" s="1"/>
  <c r="AU70" i="5" s="1"/>
  <c r="AY70" i="5" s="1"/>
  <c r="BC70" i="5" s="1"/>
  <c r="BG70" i="5" s="1"/>
  <c r="BK70" i="5" s="1"/>
  <c r="BO70" i="5" s="1"/>
  <c r="BS70" i="5" s="1"/>
  <c r="BW70" i="5" s="1"/>
  <c r="CA70" i="5" s="1"/>
  <c r="CE70" i="5" s="1"/>
  <c r="CI70" i="5" s="1"/>
  <c r="CM70" i="5" s="1"/>
  <c r="CQ70" i="5" s="1"/>
  <c r="CU70" i="5" s="1"/>
  <c r="CY70" i="5" s="1"/>
  <c r="DC70" i="5" s="1"/>
  <c r="O70" i="5"/>
  <c r="N70" i="5"/>
  <c r="M70" i="5"/>
  <c r="DA69" i="5"/>
  <c r="DB69" i="5" s="1"/>
  <c r="CZ69" i="5"/>
  <c r="CW69" i="5"/>
  <c r="CX69" i="5" s="1"/>
  <c r="CV69" i="5"/>
  <c r="CS69" i="5"/>
  <c r="CR69" i="5"/>
  <c r="CP69" i="5"/>
  <c r="CO69" i="5"/>
  <c r="CN69" i="5"/>
  <c r="CK69" i="5"/>
  <c r="CL69" i="5" s="1"/>
  <c r="CJ69" i="5"/>
  <c r="CH69" i="5"/>
  <c r="CG69" i="5"/>
  <c r="CF69" i="5"/>
  <c r="CC69" i="5"/>
  <c r="CB69" i="5"/>
  <c r="BZ69" i="5"/>
  <c r="BY69" i="5"/>
  <c r="BX69" i="5"/>
  <c r="BV69" i="5"/>
  <c r="BU69" i="5"/>
  <c r="BT69" i="5"/>
  <c r="BQ69" i="5"/>
  <c r="BP69" i="5"/>
  <c r="BM69" i="5"/>
  <c r="BN69" i="5" s="1"/>
  <c r="BL69" i="5"/>
  <c r="BJ69" i="5"/>
  <c r="BI69" i="5"/>
  <c r="BH69" i="5"/>
  <c r="BE69" i="5"/>
  <c r="BD69" i="5"/>
  <c r="BA69" i="5"/>
  <c r="AZ69" i="5"/>
  <c r="AW69" i="5"/>
  <c r="AX69" i="5" s="1"/>
  <c r="AV69" i="5"/>
  <c r="AT69" i="5"/>
  <c r="AS69" i="5"/>
  <c r="AR69" i="5"/>
  <c r="AO69" i="5"/>
  <c r="AP69" i="5" s="1"/>
  <c r="AN69" i="5"/>
  <c r="AK69" i="5"/>
  <c r="AL69" i="5" s="1"/>
  <c r="AJ69" i="5"/>
  <c r="AG69" i="5"/>
  <c r="AF69" i="5"/>
  <c r="AD69" i="5"/>
  <c r="AC69" i="5"/>
  <c r="AB69" i="5"/>
  <c r="Y69" i="5"/>
  <c r="Z69" i="5" s="1"/>
  <c r="X69" i="5"/>
  <c r="V69" i="5"/>
  <c r="U69" i="5"/>
  <c r="T69" i="5"/>
  <c r="Q69" i="5"/>
  <c r="P69" i="5"/>
  <c r="P70" i="5" s="1"/>
  <c r="N69" i="5"/>
  <c r="M69" i="5"/>
  <c r="L69" i="5"/>
  <c r="L70" i="5" s="1"/>
  <c r="G69" i="5"/>
  <c r="L68" i="5"/>
  <c r="F68" i="5"/>
  <c r="CZ67" i="5"/>
  <c r="DB67" i="5" s="1"/>
  <c r="CV67" i="5"/>
  <c r="CT67" i="5"/>
  <c r="CR67" i="5"/>
  <c r="CP67" i="5"/>
  <c r="CO67" i="5"/>
  <c r="CN67" i="5"/>
  <c r="CJ67" i="5"/>
  <c r="CL67" i="5" s="1"/>
  <c r="CF67" i="5"/>
  <c r="CD67" i="5"/>
  <c r="CB67" i="5"/>
  <c r="BZ67" i="5"/>
  <c r="BY67" i="5"/>
  <c r="BX67" i="5"/>
  <c r="BT67" i="5"/>
  <c r="BV67" i="5" s="1"/>
  <c r="BP67" i="5"/>
  <c r="BN67" i="5"/>
  <c r="BL67" i="5"/>
  <c r="BJ67" i="5"/>
  <c r="BI67" i="5"/>
  <c r="BH67" i="5"/>
  <c r="BD67" i="5"/>
  <c r="BF67" i="5" s="1"/>
  <c r="AZ67" i="5"/>
  <c r="AX67" i="5"/>
  <c r="AV67" i="5"/>
  <c r="AT67" i="5"/>
  <c r="AS67" i="5"/>
  <c r="AR67" i="5"/>
  <c r="AN67" i="5"/>
  <c r="AP67" i="5" s="1"/>
  <c r="AJ67" i="5"/>
  <c r="AH67" i="5"/>
  <c r="AF67" i="5"/>
  <c r="AD67" i="5"/>
  <c r="AC67" i="5"/>
  <c r="AB67" i="5"/>
  <c r="X67" i="5"/>
  <c r="Z67" i="5" s="1"/>
  <c r="T67" i="5"/>
  <c r="R67" i="5"/>
  <c r="P67" i="5"/>
  <c r="N67" i="5"/>
  <c r="N68" i="5" s="1"/>
  <c r="M67" i="5"/>
  <c r="L67" i="5"/>
  <c r="G67" i="5"/>
  <c r="C67" i="5"/>
  <c r="W66" i="5"/>
  <c r="AA66" i="5" s="1"/>
  <c r="AE66" i="5" s="1"/>
  <c r="AI66" i="5" s="1"/>
  <c r="AM66" i="5" s="1"/>
  <c r="AQ66" i="5" s="1"/>
  <c r="AU66" i="5" s="1"/>
  <c r="AY66" i="5" s="1"/>
  <c r="BC66" i="5" s="1"/>
  <c r="BG66" i="5" s="1"/>
  <c r="BK66" i="5" s="1"/>
  <c r="BO66" i="5" s="1"/>
  <c r="BS66" i="5" s="1"/>
  <c r="BW66" i="5" s="1"/>
  <c r="CA66" i="5" s="1"/>
  <c r="CE66" i="5" s="1"/>
  <c r="CI66" i="5" s="1"/>
  <c r="CM66" i="5" s="1"/>
  <c r="CQ66" i="5" s="1"/>
  <c r="CU66" i="5" s="1"/>
  <c r="CY66" i="5" s="1"/>
  <c r="DC66" i="5" s="1"/>
  <c r="S66" i="5"/>
  <c r="O66" i="5"/>
  <c r="M66" i="5"/>
  <c r="DA65" i="5"/>
  <c r="DB65" i="5" s="1"/>
  <c r="CZ65" i="5"/>
  <c r="CX65" i="5"/>
  <c r="CW65" i="5"/>
  <c r="CV65" i="5"/>
  <c r="CS65" i="5"/>
  <c r="CT65" i="5" s="1"/>
  <c r="CR65" i="5"/>
  <c r="CO65" i="5"/>
  <c r="CP65" i="5" s="1"/>
  <c r="CN65" i="5"/>
  <c r="CK65" i="5"/>
  <c r="CL65" i="5" s="1"/>
  <c r="CJ65" i="5"/>
  <c r="CH65" i="5"/>
  <c r="CG65" i="5"/>
  <c r="CF65" i="5"/>
  <c r="CC65" i="5"/>
  <c r="CD65" i="5" s="1"/>
  <c r="CB65" i="5"/>
  <c r="BY65" i="5"/>
  <c r="BZ65" i="5" s="1"/>
  <c r="BX65" i="5"/>
  <c r="BU65" i="5"/>
  <c r="BT65" i="5"/>
  <c r="BR65" i="5"/>
  <c r="BQ65" i="5"/>
  <c r="BP65" i="5"/>
  <c r="BM65" i="5"/>
  <c r="BN65" i="5" s="1"/>
  <c r="BL65" i="5"/>
  <c r="BJ65" i="5"/>
  <c r="BI65" i="5"/>
  <c r="BH65" i="5"/>
  <c r="BE65" i="5"/>
  <c r="BD65" i="5"/>
  <c r="BB65" i="5"/>
  <c r="BA65" i="5"/>
  <c r="AZ65" i="5"/>
  <c r="AX65" i="5"/>
  <c r="AW65" i="5"/>
  <c r="AV65" i="5"/>
  <c r="AS65" i="5"/>
  <c r="AR65" i="5"/>
  <c r="AO65" i="5"/>
  <c r="AP65" i="5" s="1"/>
  <c r="AN65" i="5"/>
  <c r="AL65" i="5"/>
  <c r="AK65" i="5"/>
  <c r="AJ65" i="5"/>
  <c r="AG65" i="5"/>
  <c r="AH65" i="5" s="1"/>
  <c r="AF65" i="5"/>
  <c r="AC65" i="5"/>
  <c r="AD65" i="5" s="1"/>
  <c r="AB65" i="5"/>
  <c r="Y65" i="5"/>
  <c r="Z65" i="5" s="1"/>
  <c r="X65" i="5"/>
  <c r="V65" i="5"/>
  <c r="U65" i="5"/>
  <c r="T65" i="5"/>
  <c r="Q65" i="5"/>
  <c r="R65" i="5" s="1"/>
  <c r="P65" i="5"/>
  <c r="M65" i="5"/>
  <c r="N65" i="5" s="1"/>
  <c r="N66" i="5" s="1"/>
  <c r="L65" i="5"/>
  <c r="L66" i="5" s="1"/>
  <c r="P66" i="5" s="1"/>
  <c r="T66" i="5" s="1"/>
  <c r="X66" i="5" s="1"/>
  <c r="G65" i="5"/>
  <c r="F64" i="5"/>
  <c r="CZ63" i="5"/>
  <c r="CV63" i="5"/>
  <c r="CR63" i="5"/>
  <c r="CP63" i="5"/>
  <c r="CN63" i="5"/>
  <c r="CJ63" i="5"/>
  <c r="CF63" i="5"/>
  <c r="CB63" i="5"/>
  <c r="BZ63" i="5"/>
  <c r="BX63" i="5"/>
  <c r="BV63" i="5"/>
  <c r="BU63" i="5"/>
  <c r="BT63" i="5"/>
  <c r="BR63" i="5"/>
  <c r="BQ63" i="5"/>
  <c r="BP63" i="5"/>
  <c r="BN63" i="5"/>
  <c r="BM63" i="5"/>
  <c r="BL63" i="5"/>
  <c r="BJ63" i="5"/>
  <c r="BI63" i="5"/>
  <c r="BH63" i="5"/>
  <c r="BF63" i="5"/>
  <c r="BE63" i="5"/>
  <c r="BD63" i="5"/>
  <c r="BB63" i="5"/>
  <c r="BA63" i="5"/>
  <c r="AZ63" i="5"/>
  <c r="AX63" i="5"/>
  <c r="AW63" i="5"/>
  <c r="AV63" i="5"/>
  <c r="AT63" i="5"/>
  <c r="AS63" i="5"/>
  <c r="AR63" i="5"/>
  <c r="AP63" i="5"/>
  <c r="AO63" i="5"/>
  <c r="AN63" i="5"/>
  <c r="AL63" i="5"/>
  <c r="AK63" i="5"/>
  <c r="AJ63" i="5"/>
  <c r="AH63" i="5"/>
  <c r="AG63" i="5"/>
  <c r="AF63" i="5"/>
  <c r="AD63" i="5"/>
  <c r="AC63" i="5"/>
  <c r="AB63" i="5"/>
  <c r="Z63" i="5"/>
  <c r="Y63" i="5"/>
  <c r="AA63" i="5" s="1"/>
  <c r="X63" i="5"/>
  <c r="V63" i="5"/>
  <c r="U63" i="5"/>
  <c r="T63" i="5"/>
  <c r="R63" i="5"/>
  <c r="Q63" i="5"/>
  <c r="P63" i="5"/>
  <c r="N63" i="5"/>
  <c r="N64" i="5" s="1"/>
  <c r="R64" i="5" s="1"/>
  <c r="M63" i="5"/>
  <c r="L63" i="5"/>
  <c r="L64" i="5" s="1"/>
  <c r="G63" i="5"/>
  <c r="C63" i="5"/>
  <c r="U62" i="5"/>
  <c r="Y62" i="5" s="1"/>
  <c r="AC62" i="5" s="1"/>
  <c r="AG62" i="5" s="1"/>
  <c r="AK62" i="5" s="1"/>
  <c r="P62" i="5"/>
  <c r="O62" i="5"/>
  <c r="S62" i="5" s="1"/>
  <c r="W62" i="5" s="1"/>
  <c r="AA62" i="5" s="1"/>
  <c r="AE62" i="5" s="1"/>
  <c r="AI62" i="5" s="1"/>
  <c r="AM62" i="5" s="1"/>
  <c r="AQ62" i="5" s="1"/>
  <c r="AU62" i="5" s="1"/>
  <c r="AY62" i="5" s="1"/>
  <c r="BC62" i="5" s="1"/>
  <c r="BG62" i="5" s="1"/>
  <c r="BK62" i="5" s="1"/>
  <c r="BO62" i="5" s="1"/>
  <c r="BS62" i="5" s="1"/>
  <c r="BW62" i="5" s="1"/>
  <c r="CA62" i="5" s="1"/>
  <c r="CE62" i="5" s="1"/>
  <c r="CI62" i="5" s="1"/>
  <c r="CM62" i="5" s="1"/>
  <c r="CQ62" i="5" s="1"/>
  <c r="CU62" i="5" s="1"/>
  <c r="CY62" i="5" s="1"/>
  <c r="DC62" i="5" s="1"/>
  <c r="L62" i="5"/>
  <c r="DA61" i="5"/>
  <c r="DB61" i="5" s="1"/>
  <c r="CZ61" i="5"/>
  <c r="CW61" i="5"/>
  <c r="CX61" i="5" s="1"/>
  <c r="CV61" i="5"/>
  <c r="CT61" i="5"/>
  <c r="CS61" i="5"/>
  <c r="CR61" i="5"/>
  <c r="CO61" i="5"/>
  <c r="CP61" i="5" s="1"/>
  <c r="CN61" i="5"/>
  <c r="CK61" i="5"/>
  <c r="CL61" i="5" s="1"/>
  <c r="CJ61" i="5"/>
  <c r="CG61" i="5"/>
  <c r="CH61" i="5" s="1"/>
  <c r="CF61" i="5"/>
  <c r="CD61" i="5"/>
  <c r="CC61" i="5"/>
  <c r="CB61" i="5"/>
  <c r="BZ61" i="5"/>
  <c r="BY61" i="5"/>
  <c r="BX61" i="5"/>
  <c r="BU61" i="5"/>
  <c r="BV61" i="5" s="1"/>
  <c r="BT61" i="5"/>
  <c r="BQ61" i="5"/>
  <c r="BR61" i="5" s="1"/>
  <c r="BP61" i="5"/>
  <c r="BN61" i="5"/>
  <c r="BM61" i="5"/>
  <c r="BL61" i="5"/>
  <c r="BI61" i="5"/>
  <c r="BJ61" i="5" s="1"/>
  <c r="BH61" i="5"/>
  <c r="BE61" i="5"/>
  <c r="BF61" i="5" s="1"/>
  <c r="BD61" i="5"/>
  <c r="BA61" i="5"/>
  <c r="BB61" i="5" s="1"/>
  <c r="AZ61" i="5"/>
  <c r="AX61" i="5"/>
  <c r="AW61" i="5"/>
  <c r="AV61" i="5"/>
  <c r="AT61" i="5"/>
  <c r="AS61" i="5"/>
  <c r="AR61" i="5"/>
  <c r="AO61" i="5"/>
  <c r="AP61" i="5" s="1"/>
  <c r="AN61" i="5"/>
  <c r="AK61" i="5"/>
  <c r="AL61" i="5" s="1"/>
  <c r="AJ61" i="5"/>
  <c r="AH61" i="5"/>
  <c r="AG61" i="5"/>
  <c r="AF61" i="5"/>
  <c r="AC61" i="5"/>
  <c r="AD61" i="5" s="1"/>
  <c r="AB61" i="5"/>
  <c r="Y61" i="5"/>
  <c r="Z61" i="5" s="1"/>
  <c r="X61" i="5"/>
  <c r="U61" i="5"/>
  <c r="V61" i="5" s="1"/>
  <c r="T61" i="5"/>
  <c r="T62" i="5" s="1"/>
  <c r="X62" i="5" s="1"/>
  <c r="AB62" i="5" s="1"/>
  <c r="AF62" i="5" s="1"/>
  <c r="R61" i="5"/>
  <c r="Q61" i="5"/>
  <c r="P61" i="5"/>
  <c r="N61" i="5"/>
  <c r="N62" i="5" s="1"/>
  <c r="M61" i="5"/>
  <c r="M62" i="5" s="1"/>
  <c r="Q62" i="5" s="1"/>
  <c r="L61" i="5"/>
  <c r="G61" i="5"/>
  <c r="F60" i="5"/>
  <c r="CZ59" i="5"/>
  <c r="CV59" i="5"/>
  <c r="CR59" i="5"/>
  <c r="CN59" i="5"/>
  <c r="CJ59" i="5"/>
  <c r="CF59" i="5"/>
  <c r="CB59" i="5"/>
  <c r="BX59" i="5"/>
  <c r="BT59" i="5"/>
  <c r="BP59" i="5"/>
  <c r="BL59" i="5"/>
  <c r="BH59" i="5"/>
  <c r="BD59" i="5"/>
  <c r="AZ59" i="5"/>
  <c r="AV59" i="5"/>
  <c r="AR59" i="5"/>
  <c r="AN59" i="5"/>
  <c r="AJ59" i="5"/>
  <c r="AF59" i="5"/>
  <c r="AB59" i="5"/>
  <c r="X59" i="5"/>
  <c r="T59" i="5"/>
  <c r="P59" i="5"/>
  <c r="L59" i="5"/>
  <c r="G59" i="5"/>
  <c r="C59" i="5"/>
  <c r="CM58" i="5"/>
  <c r="CQ58" i="5" s="1"/>
  <c r="CU58" i="5" s="1"/>
  <c r="CY58" i="5" s="1"/>
  <c r="DC58" i="5" s="1"/>
  <c r="AA58" i="5"/>
  <c r="AE58" i="5" s="1"/>
  <c r="AI58" i="5" s="1"/>
  <c r="AM58" i="5" s="1"/>
  <c r="AQ58" i="5" s="1"/>
  <c r="AU58" i="5" s="1"/>
  <c r="AY58" i="5" s="1"/>
  <c r="BC58" i="5" s="1"/>
  <c r="BG58" i="5" s="1"/>
  <c r="BK58" i="5" s="1"/>
  <c r="BO58" i="5" s="1"/>
  <c r="BS58" i="5" s="1"/>
  <c r="BW58" i="5" s="1"/>
  <c r="CA58" i="5" s="1"/>
  <c r="CE58" i="5" s="1"/>
  <c r="CI58" i="5" s="1"/>
  <c r="S58" i="5"/>
  <c r="W58" i="5" s="1"/>
  <c r="O58" i="5"/>
  <c r="DB57" i="5"/>
  <c r="DA57" i="5"/>
  <c r="CZ57" i="5"/>
  <c r="CX57" i="5"/>
  <c r="CW57" i="5"/>
  <c r="CV57" i="5"/>
  <c r="CS57" i="5"/>
  <c r="CR57" i="5"/>
  <c r="CO57" i="5"/>
  <c r="CN57" i="5"/>
  <c r="CL57" i="5"/>
  <c r="CK57" i="5"/>
  <c r="CJ57" i="5"/>
  <c r="CG57" i="5"/>
  <c r="CF57" i="5"/>
  <c r="CC57" i="5"/>
  <c r="CB57" i="5"/>
  <c r="BY57" i="5"/>
  <c r="BX57" i="5"/>
  <c r="BV57" i="5"/>
  <c r="BU57" i="5"/>
  <c r="BT57" i="5"/>
  <c r="BR57" i="5"/>
  <c r="BQ57" i="5"/>
  <c r="BP57" i="5"/>
  <c r="BM57" i="5"/>
  <c r="BL57" i="5"/>
  <c r="BI57" i="5"/>
  <c r="BH57" i="5"/>
  <c r="BF57" i="5"/>
  <c r="BE57" i="5"/>
  <c r="BD57" i="5"/>
  <c r="BA57" i="5"/>
  <c r="AZ57" i="5"/>
  <c r="AW57" i="5"/>
  <c r="AV57" i="5"/>
  <c r="AS57" i="5"/>
  <c r="AR57" i="5"/>
  <c r="AP57" i="5"/>
  <c r="AO57" i="5"/>
  <c r="AN57" i="5"/>
  <c r="AL57" i="5"/>
  <c r="AK57" i="5"/>
  <c r="AJ57" i="5"/>
  <c r="AG57" i="5"/>
  <c r="AF57" i="5"/>
  <c r="AC57" i="5"/>
  <c r="AB57" i="5"/>
  <c r="Z57" i="5"/>
  <c r="Y57" i="5"/>
  <c r="X57" i="5"/>
  <c r="U57" i="5"/>
  <c r="T57" i="5"/>
  <c r="Q57" i="5"/>
  <c r="P57" i="5"/>
  <c r="M57" i="5"/>
  <c r="M58" i="5" s="1"/>
  <c r="L57" i="5"/>
  <c r="L58" i="5" s="1"/>
  <c r="G57" i="5"/>
  <c r="L56" i="5"/>
  <c r="P56" i="5" s="1"/>
  <c r="T56" i="5" s="1"/>
  <c r="X56" i="5" s="1"/>
  <c r="AB56" i="5" s="1"/>
  <c r="AF56" i="5" s="1"/>
  <c r="AJ56" i="5" s="1"/>
  <c r="AN56" i="5" s="1"/>
  <c r="F56" i="5"/>
  <c r="DB55" i="5"/>
  <c r="DA55" i="5"/>
  <c r="CZ55" i="5"/>
  <c r="CX55" i="5"/>
  <c r="CW55" i="5"/>
  <c r="CV55" i="5"/>
  <c r="CT55" i="5"/>
  <c r="CS55" i="5"/>
  <c r="CR55" i="5"/>
  <c r="CP55" i="5"/>
  <c r="CO55" i="5"/>
  <c r="CQ55" i="5" s="1"/>
  <c r="CN55" i="5"/>
  <c r="CL55" i="5"/>
  <c r="CK55" i="5"/>
  <c r="CJ55" i="5"/>
  <c r="CH55" i="5"/>
  <c r="CG55" i="5"/>
  <c r="CF55" i="5"/>
  <c r="CD55" i="5"/>
  <c r="CC55" i="5"/>
  <c r="CB55" i="5"/>
  <c r="BZ55" i="5"/>
  <c r="BY55" i="5"/>
  <c r="CA55" i="5" s="1"/>
  <c r="BX55" i="5"/>
  <c r="BV55" i="5"/>
  <c r="BU55" i="5"/>
  <c r="BT55" i="5"/>
  <c r="BR55" i="5"/>
  <c r="BQ55" i="5"/>
  <c r="BP55" i="5"/>
  <c r="BN55" i="5"/>
  <c r="BM55" i="5"/>
  <c r="BL55" i="5"/>
  <c r="BJ55" i="5"/>
  <c r="BI55" i="5"/>
  <c r="BK55" i="5" s="1"/>
  <c r="BH55" i="5"/>
  <c r="BF55" i="5"/>
  <c r="BE55" i="5"/>
  <c r="BD55" i="5"/>
  <c r="BB55" i="5"/>
  <c r="BA55" i="5"/>
  <c r="AZ55" i="5"/>
  <c r="AX55" i="5"/>
  <c r="AW55" i="5"/>
  <c r="AV55" i="5"/>
  <c r="AT55" i="5"/>
  <c r="AS55" i="5"/>
  <c r="AU55" i="5" s="1"/>
  <c r="AR55" i="5"/>
  <c r="AP55" i="5"/>
  <c r="AO55" i="5"/>
  <c r="AQ55" i="5" s="1"/>
  <c r="AN55" i="5"/>
  <c r="AL55" i="5"/>
  <c r="AK55" i="5"/>
  <c r="AJ55" i="5"/>
  <c r="AH55" i="5"/>
  <c r="AG55" i="5"/>
  <c r="AI55" i="5" s="1"/>
  <c r="AF55" i="5"/>
  <c r="AD55" i="5"/>
  <c r="AC55" i="5"/>
  <c r="AE55" i="5" s="1"/>
  <c r="AB55" i="5"/>
  <c r="Z55" i="5"/>
  <c r="Y55" i="5"/>
  <c r="AA55" i="5" s="1"/>
  <c r="X55" i="5"/>
  <c r="V55" i="5"/>
  <c r="V56" i="5" s="1"/>
  <c r="U55" i="5"/>
  <c r="T55" i="5"/>
  <c r="R55" i="5"/>
  <c r="R56" i="5" s="1"/>
  <c r="Q55" i="5"/>
  <c r="S55" i="5" s="1"/>
  <c r="S56" i="5" s="1"/>
  <c r="P55" i="5"/>
  <c r="N55" i="5"/>
  <c r="N56" i="5" s="1"/>
  <c r="M55" i="5"/>
  <c r="O55" i="5" s="1"/>
  <c r="O56" i="5" s="1"/>
  <c r="L55" i="5"/>
  <c r="G55" i="5"/>
  <c r="C55" i="5"/>
  <c r="O54" i="5"/>
  <c r="S54" i="5" s="1"/>
  <c r="W54" i="5" s="1"/>
  <c r="AA54" i="5" s="1"/>
  <c r="AE54" i="5" s="1"/>
  <c r="AI54" i="5" s="1"/>
  <c r="AM54" i="5" s="1"/>
  <c r="AQ54" i="5" s="1"/>
  <c r="AU54" i="5" s="1"/>
  <c r="AY54" i="5" s="1"/>
  <c r="BC54" i="5" s="1"/>
  <c r="BG54" i="5" s="1"/>
  <c r="BK54" i="5" s="1"/>
  <c r="BO54" i="5" s="1"/>
  <c r="BS54" i="5" s="1"/>
  <c r="BW54" i="5" s="1"/>
  <c r="CA54" i="5" s="1"/>
  <c r="CE54" i="5" s="1"/>
  <c r="CI54" i="5" s="1"/>
  <c r="CM54" i="5" s="1"/>
  <c r="CQ54" i="5" s="1"/>
  <c r="CU54" i="5" s="1"/>
  <c r="CY54" i="5" s="1"/>
  <c r="DC54" i="5" s="1"/>
  <c r="L54" i="5"/>
  <c r="P54" i="5" s="1"/>
  <c r="T54" i="5" s="1"/>
  <c r="DA53" i="5"/>
  <c r="DB53" i="5" s="1"/>
  <c r="CZ53" i="5"/>
  <c r="CW53" i="5"/>
  <c r="CX53" i="5" s="1"/>
  <c r="CV53" i="5"/>
  <c r="CT53" i="5"/>
  <c r="CS53" i="5"/>
  <c r="CR53" i="5"/>
  <c r="CP53" i="5"/>
  <c r="CO53" i="5"/>
  <c r="CN53" i="5"/>
  <c r="CK53" i="5"/>
  <c r="CL53" i="5" s="1"/>
  <c r="CJ53" i="5"/>
  <c r="CG53" i="5"/>
  <c r="CH53" i="5" s="1"/>
  <c r="CF53" i="5"/>
  <c r="CD53" i="5"/>
  <c r="CC53" i="5"/>
  <c r="CB53" i="5"/>
  <c r="BY53" i="5"/>
  <c r="BX53" i="5"/>
  <c r="BU53" i="5"/>
  <c r="BV53" i="5" s="1"/>
  <c r="BT53" i="5"/>
  <c r="BQ53" i="5"/>
  <c r="BR53" i="5" s="1"/>
  <c r="BP53" i="5"/>
  <c r="BN53" i="5"/>
  <c r="BM53" i="5"/>
  <c r="BL53" i="5"/>
  <c r="BJ53" i="5"/>
  <c r="BI53" i="5"/>
  <c r="BH53" i="5"/>
  <c r="BE53" i="5"/>
  <c r="BF53" i="5" s="1"/>
  <c r="BD53" i="5"/>
  <c r="BA53" i="5"/>
  <c r="BB53" i="5" s="1"/>
  <c r="AZ53" i="5"/>
  <c r="AX53" i="5"/>
  <c r="AW53" i="5"/>
  <c r="AV53" i="5"/>
  <c r="AS53" i="5"/>
  <c r="AR53" i="5"/>
  <c r="AO53" i="5"/>
  <c r="AP53" i="5" s="1"/>
  <c r="AN53" i="5"/>
  <c r="AK53" i="5"/>
  <c r="AL53" i="5" s="1"/>
  <c r="AJ53" i="5"/>
  <c r="AH53" i="5"/>
  <c r="AG53" i="5"/>
  <c r="AF53" i="5"/>
  <c r="AD53" i="5"/>
  <c r="AC53" i="5"/>
  <c r="AB53" i="5"/>
  <c r="Y53" i="5"/>
  <c r="Z53" i="5" s="1"/>
  <c r="X53" i="5"/>
  <c r="U53" i="5"/>
  <c r="V53" i="5" s="1"/>
  <c r="T53" i="5"/>
  <c r="R53" i="5"/>
  <c r="Q53" i="5"/>
  <c r="P53" i="5"/>
  <c r="M53" i="5"/>
  <c r="L53" i="5"/>
  <c r="G53" i="5"/>
  <c r="F52" i="5"/>
  <c r="CZ51" i="5"/>
  <c r="CV51" i="5"/>
  <c r="CR51" i="5"/>
  <c r="CN51" i="5"/>
  <c r="CJ51" i="5"/>
  <c r="CF51" i="5"/>
  <c r="CB51" i="5"/>
  <c r="BX51" i="5"/>
  <c r="BT51" i="5"/>
  <c r="BP51" i="5"/>
  <c r="BL51" i="5"/>
  <c r="BH51" i="5"/>
  <c r="BD51" i="5"/>
  <c r="AZ51" i="5"/>
  <c r="AV51" i="5"/>
  <c r="AR51" i="5"/>
  <c r="AN51" i="5"/>
  <c r="AJ51" i="5"/>
  <c r="AF51" i="5"/>
  <c r="AB51" i="5"/>
  <c r="X51" i="5"/>
  <c r="T51" i="5"/>
  <c r="P51" i="5"/>
  <c r="L51" i="5"/>
  <c r="G51" i="5"/>
  <c r="C51" i="5"/>
  <c r="W50" i="5"/>
  <c r="AA50" i="5" s="1"/>
  <c r="AE50" i="5" s="1"/>
  <c r="AI50" i="5" s="1"/>
  <c r="AM50" i="5" s="1"/>
  <c r="AQ50" i="5" s="1"/>
  <c r="AU50" i="5" s="1"/>
  <c r="AY50" i="5" s="1"/>
  <c r="BC50" i="5" s="1"/>
  <c r="BG50" i="5" s="1"/>
  <c r="BK50" i="5" s="1"/>
  <c r="BO50" i="5" s="1"/>
  <c r="BS50" i="5" s="1"/>
  <c r="BW50" i="5" s="1"/>
  <c r="CA50" i="5" s="1"/>
  <c r="CE50" i="5" s="1"/>
  <c r="CI50" i="5" s="1"/>
  <c r="CM50" i="5" s="1"/>
  <c r="CQ50" i="5" s="1"/>
  <c r="CU50" i="5" s="1"/>
  <c r="CY50" i="5" s="1"/>
  <c r="DC50" i="5" s="1"/>
  <c r="O50" i="5"/>
  <c r="S50" i="5" s="1"/>
  <c r="DB49" i="5"/>
  <c r="DA49" i="5"/>
  <c r="CZ49" i="5"/>
  <c r="CW49" i="5"/>
  <c r="CV49" i="5"/>
  <c r="CS49" i="5"/>
  <c r="CR49" i="5"/>
  <c r="CO49" i="5"/>
  <c r="CN49" i="5"/>
  <c r="CL49" i="5"/>
  <c r="CK49" i="5"/>
  <c r="CJ49" i="5"/>
  <c r="CH49" i="5"/>
  <c r="CG49" i="5"/>
  <c r="CF49" i="5"/>
  <c r="CC49" i="5"/>
  <c r="CB49" i="5"/>
  <c r="BY49" i="5"/>
  <c r="BX49" i="5"/>
  <c r="BV49" i="5"/>
  <c r="BU49" i="5"/>
  <c r="BT49" i="5"/>
  <c r="BQ49" i="5"/>
  <c r="BP49" i="5"/>
  <c r="BM49" i="5"/>
  <c r="BL49" i="5"/>
  <c r="BI49" i="5"/>
  <c r="BH49" i="5"/>
  <c r="BF49" i="5"/>
  <c r="BE49" i="5"/>
  <c r="BD49" i="5"/>
  <c r="BB49" i="5"/>
  <c r="BA49" i="5"/>
  <c r="AZ49" i="5"/>
  <c r="AW49" i="5"/>
  <c r="AV49" i="5"/>
  <c r="AS49" i="5"/>
  <c r="AR49" i="5"/>
  <c r="AP49" i="5"/>
  <c r="AO49" i="5"/>
  <c r="AN49" i="5"/>
  <c r="AK49" i="5"/>
  <c r="AJ49" i="5"/>
  <c r="AG49" i="5"/>
  <c r="AF49" i="5"/>
  <c r="AC49" i="5"/>
  <c r="AB49" i="5"/>
  <c r="Z49" i="5"/>
  <c r="Y49" i="5"/>
  <c r="X49" i="5"/>
  <c r="V49" i="5"/>
  <c r="U49" i="5"/>
  <c r="T49" i="5"/>
  <c r="Q49" i="5"/>
  <c r="P49" i="5"/>
  <c r="P50" i="5" s="1"/>
  <c r="T50" i="5" s="1"/>
  <c r="M49" i="5"/>
  <c r="M50" i="5" s="1"/>
  <c r="L49" i="5"/>
  <c r="L50" i="5" s="1"/>
  <c r="G49" i="5"/>
  <c r="L48" i="5"/>
  <c r="P48" i="5" s="1"/>
  <c r="T48" i="5" s="1"/>
  <c r="X48" i="5" s="1"/>
  <c r="AB48" i="5" s="1"/>
  <c r="AF48" i="5" s="1"/>
  <c r="AJ48" i="5" s="1"/>
  <c r="AN48" i="5" s="1"/>
  <c r="AR48" i="5" s="1"/>
  <c r="AV48" i="5" s="1"/>
  <c r="AZ48" i="5" s="1"/>
  <c r="BD48" i="5" s="1"/>
  <c r="BH48" i="5" s="1"/>
  <c r="BL48" i="5" s="1"/>
  <c r="BP48" i="5" s="1"/>
  <c r="BT48" i="5" s="1"/>
  <c r="BX48" i="5" s="1"/>
  <c r="CB48" i="5" s="1"/>
  <c r="CF48" i="5" s="1"/>
  <c r="CJ48" i="5" s="1"/>
  <c r="CN48" i="5" s="1"/>
  <c r="CR48" i="5" s="1"/>
  <c r="CV48" i="5" s="1"/>
  <c r="CZ48" i="5" s="1"/>
  <c r="F48" i="5"/>
  <c r="DB47" i="5"/>
  <c r="DA47" i="5"/>
  <c r="CZ47" i="5"/>
  <c r="CX47" i="5"/>
  <c r="CW47" i="5"/>
  <c r="CV47" i="5"/>
  <c r="CT47" i="5"/>
  <c r="CS47" i="5"/>
  <c r="CR47" i="5"/>
  <c r="CP47" i="5"/>
  <c r="CO47" i="5"/>
  <c r="CN47" i="5"/>
  <c r="CL47" i="5"/>
  <c r="CK47" i="5"/>
  <c r="CJ47" i="5"/>
  <c r="CH47" i="5"/>
  <c r="CG47" i="5"/>
  <c r="CF47" i="5"/>
  <c r="CD47" i="5"/>
  <c r="CC47" i="5"/>
  <c r="CB47" i="5"/>
  <c r="BZ47" i="5"/>
  <c r="BY47" i="5"/>
  <c r="BX47" i="5"/>
  <c r="BV47" i="5"/>
  <c r="BU47" i="5"/>
  <c r="BT47" i="5"/>
  <c r="BR47" i="5"/>
  <c r="BQ47" i="5"/>
  <c r="BP47" i="5"/>
  <c r="BN47" i="5"/>
  <c r="BM47" i="5"/>
  <c r="BL47" i="5"/>
  <c r="BJ47" i="5"/>
  <c r="BI47" i="5"/>
  <c r="BH47" i="5"/>
  <c r="BF47" i="5"/>
  <c r="BE47" i="5"/>
  <c r="BD47" i="5"/>
  <c r="BB47" i="5"/>
  <c r="BA47" i="5"/>
  <c r="AZ47" i="5"/>
  <c r="AX47" i="5"/>
  <c r="AW47" i="5"/>
  <c r="AV47" i="5"/>
  <c r="AT47" i="5"/>
  <c r="AS47" i="5"/>
  <c r="AR47" i="5"/>
  <c r="AP47" i="5"/>
  <c r="AO47" i="5"/>
  <c r="AN47" i="5"/>
  <c r="AL47" i="5"/>
  <c r="AK47" i="5"/>
  <c r="AJ47" i="5"/>
  <c r="AH47" i="5"/>
  <c r="AG47" i="5"/>
  <c r="AF47" i="5"/>
  <c r="AD47" i="5"/>
  <c r="AC47" i="5"/>
  <c r="AB47" i="5"/>
  <c r="Z47" i="5"/>
  <c r="Y47" i="5"/>
  <c r="X47" i="5"/>
  <c r="V47" i="5"/>
  <c r="V48" i="5" s="1"/>
  <c r="U47" i="5"/>
  <c r="T47" i="5"/>
  <c r="R47" i="5"/>
  <c r="R48" i="5" s="1"/>
  <c r="Q47" i="5"/>
  <c r="P47" i="5"/>
  <c r="N47" i="5"/>
  <c r="N48" i="5" s="1"/>
  <c r="M47" i="5"/>
  <c r="L47" i="5"/>
  <c r="G47" i="5"/>
  <c r="C47" i="5"/>
  <c r="Y46" i="5"/>
  <c r="O46" i="5"/>
  <c r="S46" i="5" s="1"/>
  <c r="W46" i="5" s="1"/>
  <c r="AA46" i="5" s="1"/>
  <c r="AE46" i="5" s="1"/>
  <c r="AI46" i="5" s="1"/>
  <c r="AM46" i="5" s="1"/>
  <c r="AQ46" i="5" s="1"/>
  <c r="AU46" i="5" s="1"/>
  <c r="AY46" i="5" s="1"/>
  <c r="BC46" i="5" s="1"/>
  <c r="BG46" i="5" s="1"/>
  <c r="BK46" i="5" s="1"/>
  <c r="BO46" i="5" s="1"/>
  <c r="BS46" i="5" s="1"/>
  <c r="BW46" i="5" s="1"/>
  <c r="CA46" i="5" s="1"/>
  <c r="CE46" i="5" s="1"/>
  <c r="CI46" i="5" s="1"/>
  <c r="CM46" i="5" s="1"/>
  <c r="CQ46" i="5" s="1"/>
  <c r="CU46" i="5" s="1"/>
  <c r="CY46" i="5" s="1"/>
  <c r="DC46" i="5" s="1"/>
  <c r="M46" i="5"/>
  <c r="Q46" i="5" s="1"/>
  <c r="U46" i="5" s="1"/>
  <c r="L46" i="5"/>
  <c r="P46" i="5" s="1"/>
  <c r="T46" i="5" s="1"/>
  <c r="DA45" i="5"/>
  <c r="DB45" i="5" s="1"/>
  <c r="CZ45" i="5"/>
  <c r="CW45" i="5"/>
  <c r="CX45" i="5" s="1"/>
  <c r="CV45" i="5"/>
  <c r="CT45" i="5"/>
  <c r="CS45" i="5"/>
  <c r="CR45" i="5"/>
  <c r="CP45" i="5"/>
  <c r="CO45" i="5"/>
  <c r="CN45" i="5"/>
  <c r="CK45" i="5"/>
  <c r="CL45" i="5" s="1"/>
  <c r="CJ45" i="5"/>
  <c r="CG45" i="5"/>
  <c r="CH45" i="5" s="1"/>
  <c r="CF45" i="5"/>
  <c r="CD45" i="5"/>
  <c r="CC45" i="5"/>
  <c r="CB45" i="5"/>
  <c r="BY45" i="5"/>
  <c r="BX45" i="5"/>
  <c r="BU45" i="5"/>
  <c r="BV45" i="5" s="1"/>
  <c r="BT45" i="5"/>
  <c r="BQ45" i="5"/>
  <c r="BR45" i="5" s="1"/>
  <c r="BP45" i="5"/>
  <c r="BN45" i="5"/>
  <c r="BM45" i="5"/>
  <c r="BL45" i="5"/>
  <c r="BJ45" i="5"/>
  <c r="BI45" i="5"/>
  <c r="BH45" i="5"/>
  <c r="BE45" i="5"/>
  <c r="BF45" i="5" s="1"/>
  <c r="BD45" i="5"/>
  <c r="BA45" i="5"/>
  <c r="BB45" i="5" s="1"/>
  <c r="AZ45" i="5"/>
  <c r="AX45" i="5"/>
  <c r="AW45" i="5"/>
  <c r="AV45" i="5"/>
  <c r="AS45" i="5"/>
  <c r="AR45" i="5"/>
  <c r="AO45" i="5"/>
  <c r="AP45" i="5" s="1"/>
  <c r="AN45" i="5"/>
  <c r="AK45" i="5"/>
  <c r="AL45" i="5" s="1"/>
  <c r="AJ45" i="5"/>
  <c r="AH45" i="5"/>
  <c r="AG45" i="5"/>
  <c r="AF45" i="5"/>
  <c r="AD45" i="5"/>
  <c r="AC45" i="5"/>
  <c r="AB45" i="5"/>
  <c r="Y45" i="5"/>
  <c r="Z45" i="5" s="1"/>
  <c r="X45" i="5"/>
  <c r="U45" i="5"/>
  <c r="V45" i="5" s="1"/>
  <c r="T45" i="5"/>
  <c r="R45" i="5"/>
  <c r="Q45" i="5"/>
  <c r="P45" i="5"/>
  <c r="M45" i="5"/>
  <c r="N45" i="5" s="1"/>
  <c r="N46" i="5" s="1"/>
  <c r="L45" i="5"/>
  <c r="G45" i="5"/>
  <c r="F44" i="5"/>
  <c r="CZ43" i="5"/>
  <c r="CV43" i="5"/>
  <c r="CR43" i="5"/>
  <c r="CN43" i="5"/>
  <c r="CJ43" i="5"/>
  <c r="CF43" i="5"/>
  <c r="CB43" i="5"/>
  <c r="BX43" i="5"/>
  <c r="BT43" i="5"/>
  <c r="BP43" i="5"/>
  <c r="BL43" i="5"/>
  <c r="BH43" i="5"/>
  <c r="BD43" i="5"/>
  <c r="AZ43" i="5"/>
  <c r="AV43" i="5"/>
  <c r="AR43" i="5"/>
  <c r="AN43" i="5"/>
  <c r="AJ43" i="5"/>
  <c r="AF43" i="5"/>
  <c r="AB43" i="5"/>
  <c r="X43" i="5"/>
  <c r="T43" i="5"/>
  <c r="P43" i="5"/>
  <c r="L43" i="5"/>
  <c r="G43" i="5"/>
  <c r="C43" i="5"/>
  <c r="O42" i="5"/>
  <c r="S42" i="5" s="1"/>
  <c r="W42" i="5" s="1"/>
  <c r="AA42" i="5" s="1"/>
  <c r="AE42" i="5" s="1"/>
  <c r="AI42" i="5" s="1"/>
  <c r="AM42" i="5" s="1"/>
  <c r="AQ42" i="5" s="1"/>
  <c r="AU42" i="5" s="1"/>
  <c r="AY42" i="5" s="1"/>
  <c r="BC42" i="5" s="1"/>
  <c r="BG42" i="5" s="1"/>
  <c r="BK42" i="5" s="1"/>
  <c r="BO42" i="5" s="1"/>
  <c r="BS42" i="5" s="1"/>
  <c r="BW42" i="5" s="1"/>
  <c r="CA42" i="5" s="1"/>
  <c r="CE42" i="5" s="1"/>
  <c r="CI42" i="5" s="1"/>
  <c r="CM42" i="5" s="1"/>
  <c r="CQ42" i="5" s="1"/>
  <c r="CU42" i="5" s="1"/>
  <c r="CY42" i="5" s="1"/>
  <c r="DC42" i="5" s="1"/>
  <c r="DB41" i="5"/>
  <c r="DA41" i="5"/>
  <c r="CZ41" i="5"/>
  <c r="CW41" i="5"/>
  <c r="CV41" i="5"/>
  <c r="CS41" i="5"/>
  <c r="CR41" i="5"/>
  <c r="CO41" i="5"/>
  <c r="CN41" i="5"/>
  <c r="CL41" i="5"/>
  <c r="CK41" i="5"/>
  <c r="CJ41" i="5"/>
  <c r="CH41" i="5"/>
  <c r="CG41" i="5"/>
  <c r="CF41" i="5"/>
  <c r="CC41" i="5"/>
  <c r="CB41" i="5"/>
  <c r="BY41" i="5"/>
  <c r="BX41" i="5"/>
  <c r="BV41" i="5"/>
  <c r="BU41" i="5"/>
  <c r="BT41" i="5"/>
  <c r="BQ41" i="5"/>
  <c r="BP41" i="5"/>
  <c r="BM41" i="5"/>
  <c r="BL41" i="5"/>
  <c r="BI41" i="5"/>
  <c r="BH41" i="5"/>
  <c r="BF41" i="5"/>
  <c r="BE41" i="5"/>
  <c r="BD41" i="5"/>
  <c r="BB41" i="5"/>
  <c r="BA41" i="5"/>
  <c r="AZ41" i="5"/>
  <c r="AW41" i="5"/>
  <c r="AV41" i="5"/>
  <c r="AS41" i="5"/>
  <c r="AR41" i="5"/>
  <c r="AP41" i="5"/>
  <c r="AO41" i="5"/>
  <c r="AN41" i="5"/>
  <c r="AK41" i="5"/>
  <c r="AJ41" i="5"/>
  <c r="AG41" i="5"/>
  <c r="AF41" i="5"/>
  <c r="AC41" i="5"/>
  <c r="AB41" i="5"/>
  <c r="Z41" i="5"/>
  <c r="Y41" i="5"/>
  <c r="X41" i="5"/>
  <c r="V41" i="5"/>
  <c r="U41" i="5"/>
  <c r="T41" i="5"/>
  <c r="Q41" i="5"/>
  <c r="P41" i="5"/>
  <c r="P42" i="5" s="1"/>
  <c r="M41" i="5"/>
  <c r="M42" i="5" s="1"/>
  <c r="L41" i="5"/>
  <c r="L42" i="5" s="1"/>
  <c r="G41" i="5"/>
  <c r="T40" i="5"/>
  <c r="X40" i="5" s="1"/>
  <c r="AB40" i="5" s="1"/>
  <c r="AF40" i="5" s="1"/>
  <c r="AJ40" i="5" s="1"/>
  <c r="AN40" i="5" s="1"/>
  <c r="AR40" i="5" s="1"/>
  <c r="AV40" i="5" s="1"/>
  <c r="AZ40" i="5" s="1"/>
  <c r="BD40" i="5" s="1"/>
  <c r="BH40" i="5" s="1"/>
  <c r="BL40" i="5" s="1"/>
  <c r="BP40" i="5" s="1"/>
  <c r="BT40" i="5" s="1"/>
  <c r="BX40" i="5" s="1"/>
  <c r="CB40" i="5" s="1"/>
  <c r="CF40" i="5" s="1"/>
  <c r="CJ40" i="5" s="1"/>
  <c r="CN40" i="5" s="1"/>
  <c r="CR40" i="5" s="1"/>
  <c r="CV40" i="5" s="1"/>
  <c r="CZ40" i="5" s="1"/>
  <c r="L40" i="5"/>
  <c r="P40" i="5" s="1"/>
  <c r="F40" i="5"/>
  <c r="DB39" i="5"/>
  <c r="DA39" i="5"/>
  <c r="CZ39" i="5"/>
  <c r="CX39" i="5"/>
  <c r="CW39" i="5"/>
  <c r="CV39" i="5"/>
  <c r="CT39" i="5"/>
  <c r="CS39" i="5"/>
  <c r="CR39" i="5"/>
  <c r="CP39" i="5"/>
  <c r="CO39" i="5"/>
  <c r="CN39" i="5"/>
  <c r="CL39" i="5"/>
  <c r="CK39" i="5"/>
  <c r="CJ39" i="5"/>
  <c r="CH39" i="5"/>
  <c r="CG39" i="5"/>
  <c r="CF39" i="5"/>
  <c r="CD39" i="5"/>
  <c r="CC39" i="5"/>
  <c r="CB39" i="5"/>
  <c r="BZ39" i="5"/>
  <c r="BY39" i="5"/>
  <c r="BX39" i="5"/>
  <c r="BV39" i="5"/>
  <c r="BU39" i="5"/>
  <c r="BT39" i="5"/>
  <c r="BR39" i="5"/>
  <c r="BQ39" i="5"/>
  <c r="BP39" i="5"/>
  <c r="BN39" i="5"/>
  <c r="BM39" i="5"/>
  <c r="BL39" i="5"/>
  <c r="BJ39" i="5"/>
  <c r="BI39" i="5"/>
  <c r="BH39" i="5"/>
  <c r="BF39" i="5"/>
  <c r="BE39" i="5"/>
  <c r="BD39" i="5"/>
  <c r="BB39" i="5"/>
  <c r="BA39" i="5"/>
  <c r="AZ39" i="5"/>
  <c r="AX39" i="5"/>
  <c r="AW39" i="5"/>
  <c r="AV39" i="5"/>
  <c r="AT39" i="5"/>
  <c r="AS39" i="5"/>
  <c r="AR39" i="5"/>
  <c r="AP39" i="5"/>
  <c r="AO39" i="5"/>
  <c r="AN39" i="5"/>
  <c r="AL39" i="5"/>
  <c r="AK39" i="5"/>
  <c r="AJ39" i="5"/>
  <c r="AH39" i="5"/>
  <c r="AG39" i="5"/>
  <c r="AF39" i="5"/>
  <c r="AD39" i="5"/>
  <c r="AC39" i="5"/>
  <c r="AB39" i="5"/>
  <c r="Z39" i="5"/>
  <c r="Y39" i="5"/>
  <c r="X39" i="5"/>
  <c r="V39" i="5"/>
  <c r="U39" i="5"/>
  <c r="T39" i="5"/>
  <c r="R39" i="5"/>
  <c r="R40" i="5" s="1"/>
  <c r="Q39" i="5"/>
  <c r="P39" i="5"/>
  <c r="N39" i="5"/>
  <c r="N40" i="5" s="1"/>
  <c r="M39" i="5"/>
  <c r="L39" i="5"/>
  <c r="G39" i="5"/>
  <c r="C39" i="5"/>
  <c r="Q38" i="5"/>
  <c r="U38" i="5" s="1"/>
  <c r="O38" i="5"/>
  <c r="S38" i="5" s="1"/>
  <c r="W38" i="5" s="1"/>
  <c r="AA38" i="5" s="1"/>
  <c r="AE38" i="5" s="1"/>
  <c r="AI38" i="5" s="1"/>
  <c r="AM38" i="5" s="1"/>
  <c r="AQ38" i="5" s="1"/>
  <c r="AU38" i="5" s="1"/>
  <c r="AY38" i="5" s="1"/>
  <c r="BC38" i="5" s="1"/>
  <c r="BG38" i="5" s="1"/>
  <c r="BK38" i="5" s="1"/>
  <c r="BO38" i="5" s="1"/>
  <c r="BS38" i="5" s="1"/>
  <c r="BW38" i="5" s="1"/>
  <c r="CA38" i="5" s="1"/>
  <c r="CE38" i="5" s="1"/>
  <c r="CI38" i="5" s="1"/>
  <c r="CM38" i="5" s="1"/>
  <c r="CQ38" i="5" s="1"/>
  <c r="CU38" i="5" s="1"/>
  <c r="CY38" i="5" s="1"/>
  <c r="DC38" i="5" s="1"/>
  <c r="M38" i="5"/>
  <c r="L38" i="5"/>
  <c r="P38" i="5" s="1"/>
  <c r="T38" i="5" s="1"/>
  <c r="DA37" i="5"/>
  <c r="DB37" i="5" s="1"/>
  <c r="CZ37" i="5"/>
  <c r="CX37" i="5"/>
  <c r="CW37" i="5"/>
  <c r="CV37" i="5"/>
  <c r="CT37" i="5"/>
  <c r="CS37" i="5"/>
  <c r="CR37" i="5"/>
  <c r="CP37" i="5"/>
  <c r="CO37" i="5"/>
  <c r="CN37" i="5"/>
  <c r="CK37" i="5"/>
  <c r="CL37" i="5" s="1"/>
  <c r="CJ37" i="5"/>
  <c r="CH37" i="5"/>
  <c r="CG37" i="5"/>
  <c r="CF37" i="5"/>
  <c r="CD37" i="5"/>
  <c r="CC37" i="5"/>
  <c r="CB37" i="5"/>
  <c r="BZ37" i="5"/>
  <c r="BY37" i="5"/>
  <c r="BX37" i="5"/>
  <c r="BU37" i="5"/>
  <c r="BV37" i="5" s="1"/>
  <c r="BT37" i="5"/>
  <c r="BR37" i="5"/>
  <c r="BQ37" i="5"/>
  <c r="BP37" i="5"/>
  <c r="BN37" i="5"/>
  <c r="BM37" i="5"/>
  <c r="BL37" i="5"/>
  <c r="BI37" i="5"/>
  <c r="BH37" i="5"/>
  <c r="BE37" i="5"/>
  <c r="BF37" i="5" s="1"/>
  <c r="BD37" i="5"/>
  <c r="BB37" i="5"/>
  <c r="BA37" i="5"/>
  <c r="AZ37" i="5"/>
  <c r="AX37" i="5"/>
  <c r="AW37" i="5"/>
  <c r="AV37" i="5"/>
  <c r="AS37" i="5"/>
  <c r="AR37" i="5"/>
  <c r="AO37" i="5"/>
  <c r="AP37" i="5" s="1"/>
  <c r="AN37" i="5"/>
  <c r="AL37" i="5"/>
  <c r="AK37" i="5"/>
  <c r="AJ37" i="5"/>
  <c r="AH37" i="5"/>
  <c r="AG37" i="5"/>
  <c r="AF37" i="5"/>
  <c r="AD37" i="5"/>
  <c r="AC37" i="5"/>
  <c r="AB37" i="5"/>
  <c r="Y37" i="5"/>
  <c r="Z37" i="5" s="1"/>
  <c r="X37" i="5"/>
  <c r="V37" i="5"/>
  <c r="U37" i="5"/>
  <c r="T37" i="5"/>
  <c r="R37" i="5"/>
  <c r="Q37" i="5"/>
  <c r="P37" i="5"/>
  <c r="N37" i="5"/>
  <c r="N38" i="5" s="1"/>
  <c r="M37" i="5"/>
  <c r="L37" i="5"/>
  <c r="G37" i="5"/>
  <c r="F36" i="5"/>
  <c r="CZ35" i="5"/>
  <c r="CX35" i="5"/>
  <c r="CV35" i="5"/>
  <c r="CT35" i="5"/>
  <c r="CR35" i="5"/>
  <c r="CN35" i="5"/>
  <c r="CJ35" i="5"/>
  <c r="CF35" i="5"/>
  <c r="CB35" i="5"/>
  <c r="BX35" i="5"/>
  <c r="BT35" i="5"/>
  <c r="BP35" i="5"/>
  <c r="BL35" i="5"/>
  <c r="BH35" i="5"/>
  <c r="BD35" i="5"/>
  <c r="AZ35" i="5"/>
  <c r="AV35" i="5"/>
  <c r="AR35" i="5"/>
  <c r="AN35" i="5"/>
  <c r="AJ35" i="5"/>
  <c r="AF35" i="5"/>
  <c r="AB35" i="5"/>
  <c r="X35" i="5"/>
  <c r="T35" i="5"/>
  <c r="P35" i="5"/>
  <c r="L35" i="5"/>
  <c r="G35" i="5"/>
  <c r="C35" i="5"/>
  <c r="W34" i="5"/>
  <c r="AA34" i="5" s="1"/>
  <c r="AE34" i="5" s="1"/>
  <c r="AI34" i="5" s="1"/>
  <c r="AM34" i="5" s="1"/>
  <c r="AQ34" i="5" s="1"/>
  <c r="AU34" i="5" s="1"/>
  <c r="AY34" i="5" s="1"/>
  <c r="BC34" i="5" s="1"/>
  <c r="BG34" i="5" s="1"/>
  <c r="BK34" i="5" s="1"/>
  <c r="BO34" i="5" s="1"/>
  <c r="BS34" i="5" s="1"/>
  <c r="BW34" i="5" s="1"/>
  <c r="CA34" i="5" s="1"/>
  <c r="CE34" i="5" s="1"/>
  <c r="CI34" i="5" s="1"/>
  <c r="CM34" i="5" s="1"/>
  <c r="CQ34" i="5" s="1"/>
  <c r="CU34" i="5" s="1"/>
  <c r="CY34" i="5" s="1"/>
  <c r="DC34" i="5" s="1"/>
  <c r="O34" i="5"/>
  <c r="S34" i="5" s="1"/>
  <c r="N34" i="5"/>
  <c r="M34" i="5"/>
  <c r="DB33" i="5"/>
  <c r="DA33" i="5"/>
  <c r="CZ33" i="5"/>
  <c r="CW33" i="5"/>
  <c r="CV33" i="5"/>
  <c r="CS33" i="5"/>
  <c r="CR33" i="5"/>
  <c r="CP33" i="5"/>
  <c r="CO33" i="5"/>
  <c r="CN33" i="5"/>
  <c r="CL33" i="5"/>
  <c r="CK33" i="5"/>
  <c r="CJ33" i="5"/>
  <c r="CG33" i="5"/>
  <c r="CF33" i="5"/>
  <c r="CC33" i="5"/>
  <c r="CB33" i="5"/>
  <c r="BZ33" i="5"/>
  <c r="BY33" i="5"/>
  <c r="BX33" i="5"/>
  <c r="BV33" i="5"/>
  <c r="BU33" i="5"/>
  <c r="BT33" i="5"/>
  <c r="BR33" i="5"/>
  <c r="BQ33" i="5"/>
  <c r="BP33" i="5"/>
  <c r="BM33" i="5"/>
  <c r="BL33" i="5"/>
  <c r="BJ33" i="5"/>
  <c r="BI33" i="5"/>
  <c r="BH33" i="5"/>
  <c r="BF33" i="5"/>
  <c r="BE33" i="5"/>
  <c r="BD33" i="5"/>
  <c r="BB33" i="5"/>
  <c r="BA33" i="5"/>
  <c r="AZ33" i="5"/>
  <c r="AW33" i="5"/>
  <c r="AV33" i="5"/>
  <c r="AT33" i="5"/>
  <c r="AS33" i="5"/>
  <c r="AR33" i="5"/>
  <c r="AP33" i="5"/>
  <c r="AO33" i="5"/>
  <c r="AN33" i="5"/>
  <c r="AK33" i="5"/>
  <c r="AJ33" i="5"/>
  <c r="AG33" i="5"/>
  <c r="AF33" i="5"/>
  <c r="AD33" i="5"/>
  <c r="AC33" i="5"/>
  <c r="AB33" i="5"/>
  <c r="Z33" i="5"/>
  <c r="Y33" i="5"/>
  <c r="X33" i="5"/>
  <c r="U33" i="5"/>
  <c r="T33" i="5"/>
  <c r="Q33" i="5"/>
  <c r="P33" i="5"/>
  <c r="N33" i="5"/>
  <c r="M33" i="5"/>
  <c r="L33" i="5"/>
  <c r="L34" i="5" s="1"/>
  <c r="G33" i="5"/>
  <c r="P32" i="5"/>
  <c r="T32" i="5" s="1"/>
  <c r="X32" i="5" s="1"/>
  <c r="AB32" i="5" s="1"/>
  <c r="AF32" i="5" s="1"/>
  <c r="AJ32" i="5" s="1"/>
  <c r="AN32" i="5" s="1"/>
  <c r="AR32" i="5" s="1"/>
  <c r="AV32" i="5" s="1"/>
  <c r="AZ32" i="5" s="1"/>
  <c r="BD32" i="5" s="1"/>
  <c r="BH32" i="5" s="1"/>
  <c r="BL32" i="5" s="1"/>
  <c r="BP32" i="5" s="1"/>
  <c r="BT32" i="5" s="1"/>
  <c r="BX32" i="5" s="1"/>
  <c r="CB32" i="5" s="1"/>
  <c r="CF32" i="5" s="1"/>
  <c r="CJ32" i="5" s="1"/>
  <c r="CN32" i="5" s="1"/>
  <c r="CR32" i="5" s="1"/>
  <c r="CV32" i="5" s="1"/>
  <c r="CZ32" i="5" s="1"/>
  <c r="M32" i="5"/>
  <c r="L32" i="5"/>
  <c r="F32" i="5"/>
  <c r="DB31" i="5"/>
  <c r="DA31" i="5"/>
  <c r="CZ31" i="5"/>
  <c r="CX31" i="5"/>
  <c r="CW31" i="5"/>
  <c r="CV31" i="5"/>
  <c r="CT31" i="5"/>
  <c r="CS31" i="5"/>
  <c r="CU31" i="5" s="1"/>
  <c r="CR31" i="5"/>
  <c r="CP31" i="5"/>
  <c r="CO31" i="5"/>
  <c r="CN31" i="5"/>
  <c r="CL31" i="5"/>
  <c r="CK31" i="5"/>
  <c r="CJ31" i="5"/>
  <c r="CH31" i="5"/>
  <c r="CG31" i="5"/>
  <c r="CF31" i="5"/>
  <c r="CD31" i="5"/>
  <c r="CC31" i="5"/>
  <c r="CE31" i="5" s="1"/>
  <c r="CB31" i="5"/>
  <c r="BZ31" i="5"/>
  <c r="BY31" i="5"/>
  <c r="BX31" i="5"/>
  <c r="BV31" i="5"/>
  <c r="BU31" i="5"/>
  <c r="BT31" i="5"/>
  <c r="BR31" i="5"/>
  <c r="BQ31" i="5"/>
  <c r="BP31" i="5"/>
  <c r="BN31" i="5"/>
  <c r="BM31" i="5"/>
  <c r="BO31" i="5" s="1"/>
  <c r="BL31" i="5"/>
  <c r="BJ31" i="5"/>
  <c r="BI31" i="5"/>
  <c r="BH31" i="5"/>
  <c r="BF31" i="5"/>
  <c r="BE31" i="5"/>
  <c r="BD31" i="5"/>
  <c r="BB31" i="5"/>
  <c r="BA31" i="5"/>
  <c r="AZ31" i="5"/>
  <c r="AX31" i="5"/>
  <c r="AW31" i="5"/>
  <c r="AY31" i="5" s="1"/>
  <c r="AV31" i="5"/>
  <c r="AT31" i="5"/>
  <c r="AS31" i="5"/>
  <c r="AR31" i="5"/>
  <c r="AP31" i="5"/>
  <c r="AO31" i="5"/>
  <c r="AN31" i="5"/>
  <c r="AL31" i="5"/>
  <c r="AK31" i="5"/>
  <c r="AJ31" i="5"/>
  <c r="AH31" i="5"/>
  <c r="AG31" i="5"/>
  <c r="AI31" i="5" s="1"/>
  <c r="AF31" i="5"/>
  <c r="AD31" i="5"/>
  <c r="AC31" i="5"/>
  <c r="AB31" i="5"/>
  <c r="Z31" i="5"/>
  <c r="Y31" i="5"/>
  <c r="X31" i="5"/>
  <c r="V31" i="5"/>
  <c r="U31" i="5"/>
  <c r="T31" i="5"/>
  <c r="R31" i="5"/>
  <c r="Q31" i="5"/>
  <c r="S31" i="5" s="1"/>
  <c r="P31" i="5"/>
  <c r="N31" i="5"/>
  <c r="N32" i="5" s="1"/>
  <c r="M31" i="5"/>
  <c r="L31" i="5"/>
  <c r="G31" i="5"/>
  <c r="C31" i="5"/>
  <c r="AE30" i="5"/>
  <c r="AI30" i="5" s="1"/>
  <c r="AM30" i="5" s="1"/>
  <c r="AQ30" i="5" s="1"/>
  <c r="AU30" i="5" s="1"/>
  <c r="AY30" i="5" s="1"/>
  <c r="BC30" i="5" s="1"/>
  <c r="BG30" i="5" s="1"/>
  <c r="BK30" i="5" s="1"/>
  <c r="BO30" i="5" s="1"/>
  <c r="BS30" i="5" s="1"/>
  <c r="BW30" i="5" s="1"/>
  <c r="CA30" i="5" s="1"/>
  <c r="CE30" i="5" s="1"/>
  <c r="CI30" i="5" s="1"/>
  <c r="CM30" i="5" s="1"/>
  <c r="CQ30" i="5" s="1"/>
  <c r="CU30" i="5" s="1"/>
  <c r="CY30" i="5" s="1"/>
  <c r="DC30" i="5" s="1"/>
  <c r="O30" i="5"/>
  <c r="S30" i="5" s="1"/>
  <c r="W30" i="5" s="1"/>
  <c r="AA30" i="5" s="1"/>
  <c r="DA29" i="5"/>
  <c r="CZ29" i="5"/>
  <c r="CX29" i="5"/>
  <c r="CW29" i="5"/>
  <c r="CV29" i="5"/>
  <c r="CT29" i="5"/>
  <c r="CS29" i="5"/>
  <c r="CR29" i="5"/>
  <c r="CP29" i="5"/>
  <c r="CO29" i="5"/>
  <c r="CN29" i="5"/>
  <c r="CK29" i="5"/>
  <c r="CL29" i="5" s="1"/>
  <c r="CJ29" i="5"/>
  <c r="CH29" i="5"/>
  <c r="CG29" i="5"/>
  <c r="CF29" i="5"/>
  <c r="CD29" i="5"/>
  <c r="CC29" i="5"/>
  <c r="CB29" i="5"/>
  <c r="BY29" i="5"/>
  <c r="BX29" i="5"/>
  <c r="BU29" i="5"/>
  <c r="BV29" i="5" s="1"/>
  <c r="BT29" i="5"/>
  <c r="BR29" i="5"/>
  <c r="BQ29" i="5"/>
  <c r="BP29" i="5"/>
  <c r="BM29" i="5"/>
  <c r="BL29" i="5"/>
  <c r="BI29" i="5"/>
  <c r="BH29" i="5"/>
  <c r="BE29" i="5"/>
  <c r="BF29" i="5" s="1"/>
  <c r="BD29" i="5"/>
  <c r="BB29" i="5"/>
  <c r="BA29" i="5"/>
  <c r="AZ29" i="5"/>
  <c r="AW29" i="5"/>
  <c r="AX29" i="5" s="1"/>
  <c r="AV29" i="5"/>
  <c r="AT29" i="5"/>
  <c r="AS29" i="5"/>
  <c r="AR29" i="5"/>
  <c r="AO29" i="5"/>
  <c r="AP29" i="5" s="1"/>
  <c r="AN29" i="5"/>
  <c r="AL29" i="5"/>
  <c r="AK29" i="5"/>
  <c r="AJ29" i="5"/>
  <c r="AH29" i="5"/>
  <c r="AG29" i="5"/>
  <c r="AF29" i="5"/>
  <c r="AD29" i="5"/>
  <c r="AC29" i="5"/>
  <c r="AB29" i="5"/>
  <c r="Y29" i="5"/>
  <c r="Z29" i="5" s="1"/>
  <c r="X29" i="5"/>
  <c r="V29" i="5"/>
  <c r="U29" i="5"/>
  <c r="T29" i="5"/>
  <c r="R29" i="5"/>
  <c r="Q29" i="5"/>
  <c r="P29" i="5"/>
  <c r="M29" i="5"/>
  <c r="L29" i="5"/>
  <c r="L30" i="5" s="1"/>
  <c r="P30" i="5" s="1"/>
  <c r="T30" i="5" s="1"/>
  <c r="G29" i="5"/>
  <c r="F28" i="5"/>
  <c r="DB27" i="5"/>
  <c r="CZ27" i="5"/>
  <c r="CX27" i="5"/>
  <c r="CV27" i="5"/>
  <c r="CR27" i="5"/>
  <c r="CN27" i="5"/>
  <c r="CL27" i="5"/>
  <c r="CJ27" i="5"/>
  <c r="CH27" i="5"/>
  <c r="CF27" i="5"/>
  <c r="CB27" i="5"/>
  <c r="BX27" i="5"/>
  <c r="BV27" i="5"/>
  <c r="BT27" i="5"/>
  <c r="BR27" i="5"/>
  <c r="BP27" i="5"/>
  <c r="BL27" i="5"/>
  <c r="BH27" i="5"/>
  <c r="BF27" i="5"/>
  <c r="BD27" i="5"/>
  <c r="BB27" i="5"/>
  <c r="AZ27" i="5"/>
  <c r="AV27" i="5"/>
  <c r="AR27" i="5"/>
  <c r="AP27" i="5"/>
  <c r="AN27" i="5"/>
  <c r="AL27" i="5"/>
  <c r="AJ27" i="5"/>
  <c r="AF27" i="5"/>
  <c r="AB27" i="5"/>
  <c r="Z27" i="5"/>
  <c r="X27" i="5"/>
  <c r="V27" i="5"/>
  <c r="T27" i="5"/>
  <c r="P27" i="5"/>
  <c r="L27" i="5"/>
  <c r="G27" i="5"/>
  <c r="C27" i="5"/>
  <c r="U26" i="5"/>
  <c r="Q26" i="5"/>
  <c r="O26" i="5"/>
  <c r="S26" i="5" s="1"/>
  <c r="W26" i="5" s="1"/>
  <c r="AA26" i="5" s="1"/>
  <c r="AE26" i="5" s="1"/>
  <c r="AI26" i="5" s="1"/>
  <c r="AM26" i="5" s="1"/>
  <c r="AQ26" i="5" s="1"/>
  <c r="AU26" i="5" s="1"/>
  <c r="AY26" i="5" s="1"/>
  <c r="BC26" i="5" s="1"/>
  <c r="BG26" i="5" s="1"/>
  <c r="BK26" i="5" s="1"/>
  <c r="BO26" i="5" s="1"/>
  <c r="BS26" i="5" s="1"/>
  <c r="BW26" i="5" s="1"/>
  <c r="CA26" i="5" s="1"/>
  <c r="CE26" i="5" s="1"/>
  <c r="CI26" i="5" s="1"/>
  <c r="CM26" i="5" s="1"/>
  <c r="CQ26" i="5" s="1"/>
  <c r="CU26" i="5" s="1"/>
  <c r="CY26" i="5" s="1"/>
  <c r="DC26" i="5" s="1"/>
  <c r="M26" i="5"/>
  <c r="DB25" i="5"/>
  <c r="DA25" i="5"/>
  <c r="CZ25" i="5"/>
  <c r="CW25" i="5"/>
  <c r="CX25" i="5" s="1"/>
  <c r="CV25" i="5"/>
  <c r="CS25" i="5"/>
  <c r="CT25" i="5" s="1"/>
  <c r="CR25" i="5"/>
  <c r="CP25" i="5"/>
  <c r="CO25" i="5"/>
  <c r="CN25" i="5"/>
  <c r="CK25" i="5"/>
  <c r="CJ25" i="5"/>
  <c r="CG25" i="5"/>
  <c r="CH25" i="5" s="1"/>
  <c r="CF25" i="5"/>
  <c r="CC25" i="5"/>
  <c r="CD25" i="5" s="1"/>
  <c r="CB25" i="5"/>
  <c r="BZ25" i="5"/>
  <c r="BY25" i="5"/>
  <c r="BX25" i="5"/>
  <c r="BU25" i="5"/>
  <c r="BT25" i="5"/>
  <c r="BR25" i="5"/>
  <c r="BQ25" i="5"/>
  <c r="BP25" i="5"/>
  <c r="BM25" i="5"/>
  <c r="BL25" i="5"/>
  <c r="BJ25" i="5"/>
  <c r="BI25" i="5"/>
  <c r="BH25" i="5"/>
  <c r="BF25" i="5"/>
  <c r="BE25" i="5"/>
  <c r="BD25" i="5"/>
  <c r="BB25" i="5"/>
  <c r="BA25" i="5"/>
  <c r="AZ25" i="5"/>
  <c r="AW25" i="5"/>
  <c r="AX25" i="5" s="1"/>
  <c r="AV25" i="5"/>
  <c r="AT25" i="5"/>
  <c r="AS25" i="5"/>
  <c r="AR25" i="5"/>
  <c r="AP25" i="5"/>
  <c r="AO25" i="5"/>
  <c r="AN25" i="5"/>
  <c r="AK25" i="5"/>
  <c r="AL25" i="5" s="1"/>
  <c r="AJ25" i="5"/>
  <c r="AG25" i="5"/>
  <c r="AH25" i="5" s="1"/>
  <c r="AF25" i="5"/>
  <c r="AD25" i="5"/>
  <c r="AC25" i="5"/>
  <c r="AB25" i="5"/>
  <c r="Y25" i="5"/>
  <c r="X25" i="5"/>
  <c r="U25" i="5"/>
  <c r="V25" i="5" s="1"/>
  <c r="T25" i="5"/>
  <c r="Q25" i="5"/>
  <c r="R25" i="5" s="1"/>
  <c r="P25" i="5"/>
  <c r="N25" i="5"/>
  <c r="N26" i="5" s="1"/>
  <c r="M25" i="5"/>
  <c r="L25" i="5"/>
  <c r="L26" i="5" s="1"/>
  <c r="G25" i="5"/>
  <c r="F24" i="5"/>
  <c r="DB23" i="5"/>
  <c r="DA23" i="5"/>
  <c r="CZ23" i="5"/>
  <c r="CX23" i="5"/>
  <c r="CW23" i="5"/>
  <c r="CV23" i="5"/>
  <c r="CR23" i="5"/>
  <c r="CN23" i="5"/>
  <c r="CP23" i="5" s="1"/>
  <c r="CL23" i="5"/>
  <c r="CK23" i="5"/>
  <c r="CJ23" i="5"/>
  <c r="CH23" i="5"/>
  <c r="CG23" i="5"/>
  <c r="CF23" i="5"/>
  <c r="CB23" i="5"/>
  <c r="BX23" i="5"/>
  <c r="BZ23" i="5" s="1"/>
  <c r="BV23" i="5"/>
  <c r="BU23" i="5"/>
  <c r="BT23" i="5"/>
  <c r="BR23" i="5"/>
  <c r="BQ23" i="5"/>
  <c r="BP23" i="5"/>
  <c r="BL23" i="5"/>
  <c r="BH23" i="5"/>
  <c r="BJ23" i="5" s="1"/>
  <c r="BF23" i="5"/>
  <c r="BE23" i="5"/>
  <c r="BD23" i="5"/>
  <c r="BB23" i="5"/>
  <c r="BA23" i="5"/>
  <c r="AZ23" i="5"/>
  <c r="AV23" i="5"/>
  <c r="AR23" i="5"/>
  <c r="AT23" i="5" s="1"/>
  <c r="AP23" i="5"/>
  <c r="AO23" i="5"/>
  <c r="AN23" i="5"/>
  <c r="AL23" i="5"/>
  <c r="AK23" i="5"/>
  <c r="AJ23" i="5"/>
  <c r="AF23" i="5"/>
  <c r="AB23" i="5"/>
  <c r="AD23" i="5" s="1"/>
  <c r="Z23" i="5"/>
  <c r="Y23" i="5"/>
  <c r="X23" i="5"/>
  <c r="V23" i="5"/>
  <c r="U23" i="5"/>
  <c r="T23" i="5"/>
  <c r="P23" i="5"/>
  <c r="L23" i="5"/>
  <c r="N23" i="5" s="1"/>
  <c r="N24" i="5" s="1"/>
  <c r="G23" i="5"/>
  <c r="C23" i="5"/>
  <c r="AE22" i="5"/>
  <c r="AI22" i="5" s="1"/>
  <c r="AM22" i="5" s="1"/>
  <c r="AQ22" i="5" s="1"/>
  <c r="AU22" i="5" s="1"/>
  <c r="AY22" i="5" s="1"/>
  <c r="BC22" i="5" s="1"/>
  <c r="BG22" i="5" s="1"/>
  <c r="BK22" i="5" s="1"/>
  <c r="BO22" i="5" s="1"/>
  <c r="BS22" i="5" s="1"/>
  <c r="BW22" i="5" s="1"/>
  <c r="CA22" i="5" s="1"/>
  <c r="CE22" i="5" s="1"/>
  <c r="CI22" i="5" s="1"/>
  <c r="CM22" i="5" s="1"/>
  <c r="CQ22" i="5" s="1"/>
  <c r="CU22" i="5" s="1"/>
  <c r="CY22" i="5" s="1"/>
  <c r="DC22" i="5" s="1"/>
  <c r="O22" i="5"/>
  <c r="S22" i="5" s="1"/>
  <c r="W22" i="5" s="1"/>
  <c r="AA22" i="5" s="1"/>
  <c r="DA21" i="5"/>
  <c r="DB21" i="5" s="1"/>
  <c r="CZ21" i="5"/>
  <c r="CX21" i="5"/>
  <c r="CW21" i="5"/>
  <c r="CV21" i="5"/>
  <c r="CT21" i="5"/>
  <c r="CS21" i="5"/>
  <c r="CR21" i="5"/>
  <c r="CP21" i="5"/>
  <c r="CO21" i="5"/>
  <c r="CN21" i="5"/>
  <c r="CK21" i="5"/>
  <c r="CL21" i="5" s="1"/>
  <c r="CJ21" i="5"/>
  <c r="CH21" i="5"/>
  <c r="CG21" i="5"/>
  <c r="CF21" i="5"/>
  <c r="CD21" i="5"/>
  <c r="CC21" i="5"/>
  <c r="CB21" i="5"/>
  <c r="BY21" i="5"/>
  <c r="BX21" i="5"/>
  <c r="BU21" i="5"/>
  <c r="BV21" i="5" s="1"/>
  <c r="BT21" i="5"/>
  <c r="BR21" i="5"/>
  <c r="BQ21" i="5"/>
  <c r="BP21" i="5"/>
  <c r="BM21" i="5"/>
  <c r="BL21" i="5"/>
  <c r="BI21" i="5"/>
  <c r="BH21" i="5"/>
  <c r="BE21" i="5"/>
  <c r="BF21" i="5" s="1"/>
  <c r="BD21" i="5"/>
  <c r="BB21" i="5"/>
  <c r="BA21" i="5"/>
  <c r="AZ21" i="5"/>
  <c r="AW21" i="5"/>
  <c r="AV21" i="5"/>
  <c r="AT21" i="5"/>
  <c r="AS21" i="5"/>
  <c r="AR21" i="5"/>
  <c r="AO21" i="5"/>
  <c r="AP21" i="5" s="1"/>
  <c r="AN21" i="5"/>
  <c r="AL21" i="5"/>
  <c r="AK21" i="5"/>
  <c r="AJ21" i="5"/>
  <c r="AH21" i="5"/>
  <c r="AG21" i="5"/>
  <c r="AF21" i="5"/>
  <c r="AD21" i="5"/>
  <c r="AC21" i="5"/>
  <c r="AB21" i="5"/>
  <c r="Y21" i="5"/>
  <c r="Z21" i="5" s="1"/>
  <c r="X21" i="5"/>
  <c r="V21" i="5"/>
  <c r="U21" i="5"/>
  <c r="T21" i="5"/>
  <c r="R21" i="5"/>
  <c r="Q21" i="5"/>
  <c r="P21" i="5"/>
  <c r="M21" i="5"/>
  <c r="L21" i="5"/>
  <c r="L22" i="5" s="1"/>
  <c r="P22" i="5" s="1"/>
  <c r="T22" i="5" s="1"/>
  <c r="G21" i="5"/>
  <c r="F20" i="5"/>
  <c r="DB19" i="5"/>
  <c r="CZ19" i="5"/>
  <c r="CX19" i="5"/>
  <c r="CV19" i="5"/>
  <c r="CR19" i="5"/>
  <c r="CN19" i="5"/>
  <c r="CL19" i="5"/>
  <c r="CJ19" i="5"/>
  <c r="CH19" i="5"/>
  <c r="CF19" i="5"/>
  <c r="CB19" i="5"/>
  <c r="BX19" i="5"/>
  <c r="BV19" i="5"/>
  <c r="BT19" i="5"/>
  <c r="BR19" i="5"/>
  <c r="BP19" i="5"/>
  <c r="BL19" i="5"/>
  <c r="BH19" i="5"/>
  <c r="BF19" i="5"/>
  <c r="BD19" i="5"/>
  <c r="BB19" i="5"/>
  <c r="AZ19" i="5"/>
  <c r="AV19" i="5"/>
  <c r="AR19" i="5"/>
  <c r="AP19" i="5"/>
  <c r="AN19" i="5"/>
  <c r="AL19" i="5"/>
  <c r="AJ19" i="5"/>
  <c r="AF19" i="5"/>
  <c r="AB19" i="5"/>
  <c r="Z19" i="5"/>
  <c r="X19" i="5"/>
  <c r="V19" i="5"/>
  <c r="T19" i="5"/>
  <c r="P19" i="5"/>
  <c r="L19" i="5"/>
  <c r="G19" i="5"/>
  <c r="C19" i="5"/>
  <c r="U18" i="5"/>
  <c r="Q18" i="5"/>
  <c r="O18" i="5"/>
  <c r="M18" i="5"/>
  <c r="DB17" i="5"/>
  <c r="DA17" i="5"/>
  <c r="CZ17" i="5"/>
  <c r="CW17" i="5"/>
  <c r="CV17" i="5"/>
  <c r="CS17" i="5"/>
  <c r="CR17" i="5"/>
  <c r="CP17" i="5"/>
  <c r="CO17" i="5"/>
  <c r="CN17" i="5"/>
  <c r="CK17" i="5"/>
  <c r="CJ17" i="5"/>
  <c r="CG17" i="5"/>
  <c r="CG93" i="5" s="1"/>
  <c r="CH93" i="5" s="1"/>
  <c r="CF17" i="5"/>
  <c r="CC17" i="5"/>
  <c r="CB17" i="5"/>
  <c r="BZ17" i="5"/>
  <c r="BY17" i="5"/>
  <c r="BX17" i="5"/>
  <c r="BU17" i="5"/>
  <c r="BU93" i="5" s="1"/>
  <c r="BV93" i="5" s="1"/>
  <c r="BT17" i="5"/>
  <c r="BR17" i="5"/>
  <c r="BQ17" i="5"/>
  <c r="BP17" i="5"/>
  <c r="BM17" i="5"/>
  <c r="BL17" i="5"/>
  <c r="BJ17" i="5"/>
  <c r="BI17" i="5"/>
  <c r="BH17" i="5"/>
  <c r="BF17" i="5"/>
  <c r="BE17" i="5"/>
  <c r="BD17" i="5"/>
  <c r="BB17" i="5"/>
  <c r="BA17" i="5"/>
  <c r="BA93" i="5" s="1"/>
  <c r="BB93" i="5" s="1"/>
  <c r="AZ17" i="5"/>
  <c r="AW17" i="5"/>
  <c r="AV17" i="5"/>
  <c r="AT17" i="5"/>
  <c r="AS17" i="5"/>
  <c r="AR17" i="5"/>
  <c r="AP17" i="5"/>
  <c r="AO17" i="5"/>
  <c r="AN17" i="5"/>
  <c r="AK17" i="5"/>
  <c r="AJ17" i="5"/>
  <c r="AG17" i="5"/>
  <c r="AF17" i="5"/>
  <c r="AD17" i="5"/>
  <c r="AC17" i="5"/>
  <c r="AB17" i="5"/>
  <c r="Y17" i="5"/>
  <c r="X17" i="5"/>
  <c r="U17" i="5"/>
  <c r="U93" i="5" s="1"/>
  <c r="V93" i="5" s="1"/>
  <c r="T17" i="5"/>
  <c r="Q17" i="5"/>
  <c r="P17" i="5"/>
  <c r="N17" i="5"/>
  <c r="N18" i="5" s="1"/>
  <c r="M17" i="5"/>
  <c r="L17" i="5"/>
  <c r="L18" i="5" s="1"/>
  <c r="G17" i="5"/>
  <c r="O16" i="5"/>
  <c r="N16" i="5"/>
  <c r="M16" i="5"/>
  <c r="L16" i="5"/>
  <c r="P16" i="5" s="1"/>
  <c r="T16" i="5" s="1"/>
  <c r="F16" i="5"/>
  <c r="CZ15" i="5"/>
  <c r="CX15" i="5"/>
  <c r="CW15" i="5"/>
  <c r="CV15" i="5"/>
  <c r="CT15" i="5"/>
  <c r="CS15" i="5"/>
  <c r="CR15" i="5"/>
  <c r="CO15" i="5"/>
  <c r="CN15" i="5"/>
  <c r="CJ15" i="5"/>
  <c r="CH15" i="5"/>
  <c r="CG15" i="5"/>
  <c r="CF15" i="5"/>
  <c r="CD15" i="5"/>
  <c r="CC15" i="5"/>
  <c r="CB15" i="5"/>
  <c r="BX15" i="5"/>
  <c r="BT15" i="5"/>
  <c r="BR15" i="5"/>
  <c r="BQ15" i="5"/>
  <c r="BP15" i="5"/>
  <c r="BN15" i="5"/>
  <c r="BM15" i="5"/>
  <c r="BL15" i="5"/>
  <c r="BH15" i="5"/>
  <c r="BD15" i="5"/>
  <c r="BB15" i="5"/>
  <c r="BA15" i="5"/>
  <c r="AZ15" i="5"/>
  <c r="AX15" i="5"/>
  <c r="AW15" i="5"/>
  <c r="AV15" i="5"/>
  <c r="AR15" i="5"/>
  <c r="AS15" i="5" s="1"/>
  <c r="AN15" i="5"/>
  <c r="AL15" i="5"/>
  <c r="AK15" i="5"/>
  <c r="AJ15" i="5"/>
  <c r="AH15" i="5"/>
  <c r="AG15" i="5"/>
  <c r="AF15" i="5"/>
  <c r="AC15" i="5"/>
  <c r="AB15" i="5"/>
  <c r="X15" i="5"/>
  <c r="V15" i="5"/>
  <c r="V16" i="5" s="1"/>
  <c r="U15" i="5"/>
  <c r="T15" i="5"/>
  <c r="R15" i="5"/>
  <c r="R16" i="5" s="1"/>
  <c r="Q15" i="5"/>
  <c r="P15" i="5"/>
  <c r="O15" i="5"/>
  <c r="L15" i="5"/>
  <c r="G15" i="5"/>
  <c r="C15" i="5"/>
  <c r="AQ14" i="5"/>
  <c r="AU14" i="5" s="1"/>
  <c r="AY14" i="5" s="1"/>
  <c r="BC14" i="5" s="1"/>
  <c r="BG14" i="5" s="1"/>
  <c r="BK14" i="5" s="1"/>
  <c r="BO14" i="5" s="1"/>
  <c r="BS14" i="5" s="1"/>
  <c r="BW14" i="5" s="1"/>
  <c r="CA14" i="5" s="1"/>
  <c r="CE14" i="5" s="1"/>
  <c r="CI14" i="5" s="1"/>
  <c r="CM14" i="5" s="1"/>
  <c r="CQ14" i="5" s="1"/>
  <c r="CU14" i="5" s="1"/>
  <c r="CY14" i="5" s="1"/>
  <c r="DC14" i="5" s="1"/>
  <c r="AI14" i="5"/>
  <c r="AM14" i="5" s="1"/>
  <c r="AD14" i="5"/>
  <c r="AH14" i="5" s="1"/>
  <c r="AL14" i="5" s="1"/>
  <c r="AP14" i="5" s="1"/>
  <c r="AT14" i="5" s="1"/>
  <c r="AX14" i="5" s="1"/>
  <c r="BB14" i="5" s="1"/>
  <c r="BF14" i="5" s="1"/>
  <c r="BJ14" i="5" s="1"/>
  <c r="BN14" i="5" s="1"/>
  <c r="BR14" i="5" s="1"/>
  <c r="BV14" i="5" s="1"/>
  <c r="BZ14" i="5" s="1"/>
  <c r="CD14" i="5" s="1"/>
  <c r="CH14" i="5" s="1"/>
  <c r="CL14" i="5" s="1"/>
  <c r="CP14" i="5" s="1"/>
  <c r="CT14" i="5" s="1"/>
  <c r="CX14" i="5" s="1"/>
  <c r="DB14" i="5" s="1"/>
  <c r="AA14" i="5"/>
  <c r="AE14" i="5" s="1"/>
  <c r="V14" i="5"/>
  <c r="Z14" i="5" s="1"/>
  <c r="S14" i="5"/>
  <c r="W14" i="5" s="1"/>
  <c r="R14" i="5"/>
  <c r="M14" i="5"/>
  <c r="Q14" i="5" s="1"/>
  <c r="U14" i="5" s="1"/>
  <c r="Y14" i="5" s="1"/>
  <c r="AC14" i="5" s="1"/>
  <c r="AG14" i="5" s="1"/>
  <c r="AK14" i="5" s="1"/>
  <c r="AO14" i="5" s="1"/>
  <c r="AS14" i="5" s="1"/>
  <c r="AW14" i="5" s="1"/>
  <c r="BA14" i="5" s="1"/>
  <c r="BE14" i="5" s="1"/>
  <c r="BI14" i="5" s="1"/>
  <c r="BM14" i="5" s="1"/>
  <c r="BQ14" i="5" s="1"/>
  <c r="BU14" i="5" s="1"/>
  <c r="BY14" i="5" s="1"/>
  <c r="CC14" i="5" s="1"/>
  <c r="CG14" i="5" s="1"/>
  <c r="CK14" i="5" s="1"/>
  <c r="CO14" i="5" s="1"/>
  <c r="CS14" i="5" s="1"/>
  <c r="CW14" i="5" s="1"/>
  <c r="DA14" i="5" s="1"/>
  <c r="CW13" i="5"/>
  <c r="CK13" i="5"/>
  <c r="CC13" i="5"/>
  <c r="BU13" i="5"/>
  <c r="BM13" i="5"/>
  <c r="BE13" i="5"/>
  <c r="AW13" i="5"/>
  <c r="AO13" i="5"/>
  <c r="AG13" i="5"/>
  <c r="Y13" i="5"/>
  <c r="R13" i="5"/>
  <c r="V13" i="5" s="1"/>
  <c r="Z13" i="5" s="1"/>
  <c r="AD13" i="5" s="1"/>
  <c r="AH13" i="5" s="1"/>
  <c r="AL13" i="5" s="1"/>
  <c r="AP13" i="5" s="1"/>
  <c r="AT13" i="5" s="1"/>
  <c r="AX13" i="5" s="1"/>
  <c r="BB13" i="5" s="1"/>
  <c r="BF13" i="5" s="1"/>
  <c r="BJ13" i="5" s="1"/>
  <c r="BN13" i="5" s="1"/>
  <c r="BR13" i="5" s="1"/>
  <c r="BV13" i="5" s="1"/>
  <c r="BZ13" i="5" s="1"/>
  <c r="CD13" i="5" s="1"/>
  <c r="CH13" i="5" s="1"/>
  <c r="CL13" i="5" s="1"/>
  <c r="CP13" i="5" s="1"/>
  <c r="CT13" i="5" s="1"/>
  <c r="CX13" i="5" s="1"/>
  <c r="DB13" i="5" s="1"/>
  <c r="Q13" i="5"/>
  <c r="N13" i="5"/>
  <c r="M13" i="5"/>
  <c r="P10" i="5"/>
  <c r="L10" i="5"/>
  <c r="B10" i="5"/>
  <c r="P9" i="5"/>
  <c r="N9" i="5"/>
  <c r="L9" i="5"/>
  <c r="B9" i="5"/>
  <c r="P7" i="5"/>
  <c r="D7" i="5"/>
  <c r="P6" i="5"/>
  <c r="L6" i="5"/>
  <c r="D6" i="5"/>
  <c r="B6" i="5"/>
  <c r="BO42" i="4"/>
  <c r="AI42" i="4"/>
  <c r="AY42" i="4"/>
  <c r="CU41" i="4"/>
  <c r="CE41" i="4"/>
  <c r="BT41" i="4"/>
  <c r="BO41" i="4"/>
  <c r="AY41" i="4"/>
  <c r="AN41" i="4"/>
  <c r="AI41" i="4"/>
  <c r="B41" i="4"/>
  <c r="CJ40" i="4"/>
  <c r="BT40" i="4"/>
  <c r="BD40" i="4"/>
  <c r="AN40" i="4"/>
  <c r="X40" i="4"/>
  <c r="H35" i="4"/>
  <c r="K35" i="4" s="1"/>
  <c r="K34" i="4"/>
  <c r="O34" i="4" s="1"/>
  <c r="S34" i="4" s="1"/>
  <c r="W34" i="4" s="1"/>
  <c r="AA34" i="4" s="1"/>
  <c r="AE34" i="4" s="1"/>
  <c r="AI34" i="4" s="1"/>
  <c r="AM34" i="4" s="1"/>
  <c r="AQ34" i="4" s="1"/>
  <c r="AU34" i="4" s="1"/>
  <c r="AY34" i="4" s="1"/>
  <c r="BC34" i="4" s="1"/>
  <c r="BG34" i="4" s="1"/>
  <c r="BK34" i="4" s="1"/>
  <c r="BO34" i="4" s="1"/>
  <c r="BS34" i="4" s="1"/>
  <c r="BW34" i="4" s="1"/>
  <c r="CA34" i="4" s="1"/>
  <c r="CE34" i="4" s="1"/>
  <c r="CI34" i="4" s="1"/>
  <c r="CM34" i="4" s="1"/>
  <c r="CQ34" i="4" s="1"/>
  <c r="CU34" i="4" s="1"/>
  <c r="CY34" i="4" s="1"/>
  <c r="C34" i="4"/>
  <c r="S33" i="4"/>
  <c r="W33" i="4" s="1"/>
  <c r="AA33" i="4" s="1"/>
  <c r="AE33" i="4" s="1"/>
  <c r="AI33" i="4" s="1"/>
  <c r="AM33" i="4" s="1"/>
  <c r="AQ33" i="4" s="1"/>
  <c r="AU33" i="4" s="1"/>
  <c r="AY33" i="4" s="1"/>
  <c r="BC33" i="4" s="1"/>
  <c r="BG33" i="4" s="1"/>
  <c r="BK33" i="4" s="1"/>
  <c r="BO33" i="4" s="1"/>
  <c r="BS33" i="4" s="1"/>
  <c r="BW33" i="4" s="1"/>
  <c r="CA33" i="4" s="1"/>
  <c r="CE33" i="4" s="1"/>
  <c r="CI33" i="4" s="1"/>
  <c r="CM33" i="4" s="1"/>
  <c r="CQ33" i="4" s="1"/>
  <c r="CU33" i="4" s="1"/>
  <c r="CY33" i="4" s="1"/>
  <c r="O33" i="4"/>
  <c r="K33" i="4"/>
  <c r="C33" i="4"/>
  <c r="O32" i="4"/>
  <c r="S32" i="4" s="1"/>
  <c r="W32" i="4" s="1"/>
  <c r="AA32" i="4" s="1"/>
  <c r="AE32" i="4" s="1"/>
  <c r="AI32" i="4" s="1"/>
  <c r="AM32" i="4" s="1"/>
  <c r="AQ32" i="4" s="1"/>
  <c r="AU32" i="4" s="1"/>
  <c r="AY32" i="4" s="1"/>
  <c r="BC32" i="4" s="1"/>
  <c r="BG32" i="4" s="1"/>
  <c r="BK32" i="4" s="1"/>
  <c r="BO32" i="4" s="1"/>
  <c r="BS32" i="4" s="1"/>
  <c r="BW32" i="4" s="1"/>
  <c r="CA32" i="4" s="1"/>
  <c r="CE32" i="4" s="1"/>
  <c r="CI32" i="4" s="1"/>
  <c r="CM32" i="4" s="1"/>
  <c r="CQ32" i="4" s="1"/>
  <c r="CU32" i="4" s="1"/>
  <c r="CY32" i="4" s="1"/>
  <c r="K32" i="4"/>
  <c r="C32" i="4"/>
  <c r="W31" i="4"/>
  <c r="AA31" i="4" s="1"/>
  <c r="AE31" i="4" s="1"/>
  <c r="AI31" i="4" s="1"/>
  <c r="AM31" i="4" s="1"/>
  <c r="AQ31" i="4" s="1"/>
  <c r="AU31" i="4" s="1"/>
  <c r="AY31" i="4" s="1"/>
  <c r="BC31" i="4" s="1"/>
  <c r="BG31" i="4" s="1"/>
  <c r="BK31" i="4" s="1"/>
  <c r="BO31" i="4" s="1"/>
  <c r="BS31" i="4" s="1"/>
  <c r="BW31" i="4" s="1"/>
  <c r="CA31" i="4" s="1"/>
  <c r="CE31" i="4" s="1"/>
  <c r="CI31" i="4" s="1"/>
  <c r="CM31" i="4" s="1"/>
  <c r="CQ31" i="4" s="1"/>
  <c r="CU31" i="4" s="1"/>
  <c r="CY31" i="4" s="1"/>
  <c r="O31" i="4"/>
  <c r="S31" i="4" s="1"/>
  <c r="K31" i="4"/>
  <c r="C31" i="4"/>
  <c r="W30" i="4"/>
  <c r="AA30" i="4" s="1"/>
  <c r="AE30" i="4" s="1"/>
  <c r="AI30" i="4" s="1"/>
  <c r="AM30" i="4" s="1"/>
  <c r="AQ30" i="4" s="1"/>
  <c r="AU30" i="4" s="1"/>
  <c r="AY30" i="4" s="1"/>
  <c r="BC30" i="4" s="1"/>
  <c r="BG30" i="4" s="1"/>
  <c r="BK30" i="4" s="1"/>
  <c r="BO30" i="4" s="1"/>
  <c r="BS30" i="4" s="1"/>
  <c r="BW30" i="4" s="1"/>
  <c r="CA30" i="4" s="1"/>
  <c r="CE30" i="4" s="1"/>
  <c r="CI30" i="4" s="1"/>
  <c r="CM30" i="4" s="1"/>
  <c r="CQ30" i="4" s="1"/>
  <c r="CU30" i="4" s="1"/>
  <c r="CY30" i="4" s="1"/>
  <c r="K30" i="4"/>
  <c r="O30" i="4" s="1"/>
  <c r="S30" i="4" s="1"/>
  <c r="C30" i="4"/>
  <c r="AE29" i="4"/>
  <c r="AI29" i="4" s="1"/>
  <c r="AM29" i="4" s="1"/>
  <c r="AQ29" i="4" s="1"/>
  <c r="AU29" i="4" s="1"/>
  <c r="AY29" i="4" s="1"/>
  <c r="BC29" i="4" s="1"/>
  <c r="BG29" i="4" s="1"/>
  <c r="BK29" i="4" s="1"/>
  <c r="BO29" i="4" s="1"/>
  <c r="BS29" i="4" s="1"/>
  <c r="BW29" i="4" s="1"/>
  <c r="CA29" i="4" s="1"/>
  <c r="CE29" i="4" s="1"/>
  <c r="CI29" i="4" s="1"/>
  <c r="CM29" i="4" s="1"/>
  <c r="CQ29" i="4" s="1"/>
  <c r="CU29" i="4" s="1"/>
  <c r="CY29" i="4" s="1"/>
  <c r="S29" i="4"/>
  <c r="W29" i="4" s="1"/>
  <c r="AA29" i="4" s="1"/>
  <c r="O29" i="4"/>
  <c r="K29" i="4"/>
  <c r="C29" i="4"/>
  <c r="AA28" i="4"/>
  <c r="AE28" i="4" s="1"/>
  <c r="AI28" i="4" s="1"/>
  <c r="AM28" i="4" s="1"/>
  <c r="AQ28" i="4" s="1"/>
  <c r="AU28" i="4" s="1"/>
  <c r="AY28" i="4" s="1"/>
  <c r="BC28" i="4" s="1"/>
  <c r="BG28" i="4" s="1"/>
  <c r="BK28" i="4" s="1"/>
  <c r="BO28" i="4" s="1"/>
  <c r="BS28" i="4" s="1"/>
  <c r="BW28" i="4" s="1"/>
  <c r="CA28" i="4" s="1"/>
  <c r="CE28" i="4" s="1"/>
  <c r="CI28" i="4" s="1"/>
  <c r="CM28" i="4" s="1"/>
  <c r="CQ28" i="4" s="1"/>
  <c r="CU28" i="4" s="1"/>
  <c r="CY28" i="4" s="1"/>
  <c r="S28" i="4"/>
  <c r="W28" i="4" s="1"/>
  <c r="O28" i="4"/>
  <c r="K28" i="4"/>
  <c r="C28" i="4"/>
  <c r="AM27" i="4"/>
  <c r="AQ27" i="4" s="1"/>
  <c r="AU27" i="4" s="1"/>
  <c r="AY27" i="4" s="1"/>
  <c r="BC27" i="4" s="1"/>
  <c r="BG27" i="4" s="1"/>
  <c r="BK27" i="4" s="1"/>
  <c r="BO27" i="4" s="1"/>
  <c r="BS27" i="4" s="1"/>
  <c r="BW27" i="4" s="1"/>
  <c r="CA27" i="4" s="1"/>
  <c r="CE27" i="4" s="1"/>
  <c r="CI27" i="4" s="1"/>
  <c r="CM27" i="4" s="1"/>
  <c r="CQ27" i="4" s="1"/>
  <c r="CU27" i="4" s="1"/>
  <c r="CY27" i="4" s="1"/>
  <c r="AA27" i="4"/>
  <c r="AE27" i="4" s="1"/>
  <c r="AI27" i="4" s="1"/>
  <c r="W27" i="4"/>
  <c r="O27" i="4"/>
  <c r="S27" i="4" s="1"/>
  <c r="K27" i="4"/>
  <c r="C27" i="4"/>
  <c r="K26" i="4"/>
  <c r="O26" i="4" s="1"/>
  <c r="S26" i="4" s="1"/>
  <c r="W26" i="4" s="1"/>
  <c r="AA26" i="4" s="1"/>
  <c r="AE26" i="4" s="1"/>
  <c r="AI26" i="4" s="1"/>
  <c r="AM26" i="4" s="1"/>
  <c r="AQ26" i="4" s="1"/>
  <c r="AU26" i="4" s="1"/>
  <c r="AY26" i="4" s="1"/>
  <c r="BC26" i="4" s="1"/>
  <c r="BG26" i="4" s="1"/>
  <c r="BK26" i="4" s="1"/>
  <c r="BO26" i="4" s="1"/>
  <c r="BS26" i="4" s="1"/>
  <c r="BW26" i="4" s="1"/>
  <c r="CA26" i="4" s="1"/>
  <c r="CE26" i="4" s="1"/>
  <c r="CI26" i="4" s="1"/>
  <c r="CM26" i="4" s="1"/>
  <c r="CQ26" i="4" s="1"/>
  <c r="CU26" i="4" s="1"/>
  <c r="CY26" i="4" s="1"/>
  <c r="C26" i="4"/>
  <c r="K25" i="4"/>
  <c r="O25" i="4" s="1"/>
  <c r="S25" i="4" s="1"/>
  <c r="W25" i="4" s="1"/>
  <c r="AA25" i="4" s="1"/>
  <c r="AE25" i="4" s="1"/>
  <c r="AI25" i="4" s="1"/>
  <c r="AM25" i="4" s="1"/>
  <c r="AQ25" i="4" s="1"/>
  <c r="AU25" i="4" s="1"/>
  <c r="AY25" i="4" s="1"/>
  <c r="BC25" i="4" s="1"/>
  <c r="BG25" i="4" s="1"/>
  <c r="BK25" i="4" s="1"/>
  <c r="BO25" i="4" s="1"/>
  <c r="BS25" i="4" s="1"/>
  <c r="BW25" i="4" s="1"/>
  <c r="CA25" i="4" s="1"/>
  <c r="CE25" i="4" s="1"/>
  <c r="CI25" i="4" s="1"/>
  <c r="CM25" i="4" s="1"/>
  <c r="CQ25" i="4" s="1"/>
  <c r="CU25" i="4" s="1"/>
  <c r="CY25" i="4" s="1"/>
  <c r="C25" i="4"/>
  <c r="K24" i="4"/>
  <c r="O24" i="4" s="1"/>
  <c r="S24" i="4" s="1"/>
  <c r="W24" i="4" s="1"/>
  <c r="AA24" i="4" s="1"/>
  <c r="AE24" i="4" s="1"/>
  <c r="AI24" i="4" s="1"/>
  <c r="AM24" i="4" s="1"/>
  <c r="AQ24" i="4" s="1"/>
  <c r="AU24" i="4" s="1"/>
  <c r="AY24" i="4" s="1"/>
  <c r="BC24" i="4" s="1"/>
  <c r="BG24" i="4" s="1"/>
  <c r="BK24" i="4" s="1"/>
  <c r="BO24" i="4" s="1"/>
  <c r="BS24" i="4" s="1"/>
  <c r="BW24" i="4" s="1"/>
  <c r="CA24" i="4" s="1"/>
  <c r="CE24" i="4" s="1"/>
  <c r="CI24" i="4" s="1"/>
  <c r="CM24" i="4" s="1"/>
  <c r="CQ24" i="4" s="1"/>
  <c r="CU24" i="4" s="1"/>
  <c r="CY24" i="4" s="1"/>
  <c r="C24" i="4"/>
  <c r="S23" i="4"/>
  <c r="W23" i="4" s="1"/>
  <c r="AA23" i="4" s="1"/>
  <c r="AE23" i="4" s="1"/>
  <c r="AI23" i="4" s="1"/>
  <c r="AM23" i="4" s="1"/>
  <c r="AQ23" i="4" s="1"/>
  <c r="AU23" i="4" s="1"/>
  <c r="AY23" i="4" s="1"/>
  <c r="BC23" i="4" s="1"/>
  <c r="BG23" i="4" s="1"/>
  <c r="BK23" i="4" s="1"/>
  <c r="BO23" i="4" s="1"/>
  <c r="BS23" i="4" s="1"/>
  <c r="BW23" i="4" s="1"/>
  <c r="CA23" i="4" s="1"/>
  <c r="CE23" i="4" s="1"/>
  <c r="CI23" i="4" s="1"/>
  <c r="CM23" i="4" s="1"/>
  <c r="CQ23" i="4" s="1"/>
  <c r="CU23" i="4" s="1"/>
  <c r="CY23" i="4" s="1"/>
  <c r="O23" i="4"/>
  <c r="K23" i="4"/>
  <c r="C23" i="4"/>
  <c r="K22" i="4"/>
  <c r="O22" i="4" s="1"/>
  <c r="S22" i="4" s="1"/>
  <c r="W22" i="4" s="1"/>
  <c r="AA22" i="4" s="1"/>
  <c r="AE22" i="4" s="1"/>
  <c r="AI22" i="4" s="1"/>
  <c r="AM22" i="4" s="1"/>
  <c r="AQ22" i="4" s="1"/>
  <c r="AU22" i="4" s="1"/>
  <c r="AY22" i="4" s="1"/>
  <c r="BC22" i="4" s="1"/>
  <c r="BG22" i="4" s="1"/>
  <c r="BK22" i="4" s="1"/>
  <c r="BO22" i="4" s="1"/>
  <c r="BS22" i="4" s="1"/>
  <c r="BW22" i="4" s="1"/>
  <c r="CA22" i="4" s="1"/>
  <c r="CE22" i="4" s="1"/>
  <c r="CI22" i="4" s="1"/>
  <c r="CM22" i="4" s="1"/>
  <c r="CQ22" i="4" s="1"/>
  <c r="CU22" i="4" s="1"/>
  <c r="CY22" i="4" s="1"/>
  <c r="C22" i="4"/>
  <c r="W21" i="4"/>
  <c r="AA21" i="4" s="1"/>
  <c r="AE21" i="4" s="1"/>
  <c r="AI21" i="4" s="1"/>
  <c r="AM21" i="4" s="1"/>
  <c r="AQ21" i="4" s="1"/>
  <c r="AU21" i="4" s="1"/>
  <c r="AY21" i="4" s="1"/>
  <c r="BC21" i="4" s="1"/>
  <c r="BG21" i="4" s="1"/>
  <c r="BK21" i="4" s="1"/>
  <c r="BO21" i="4" s="1"/>
  <c r="BS21" i="4" s="1"/>
  <c r="BW21" i="4" s="1"/>
  <c r="CA21" i="4" s="1"/>
  <c r="CE21" i="4" s="1"/>
  <c r="CI21" i="4" s="1"/>
  <c r="CM21" i="4" s="1"/>
  <c r="CQ21" i="4" s="1"/>
  <c r="CU21" i="4" s="1"/>
  <c r="CY21" i="4" s="1"/>
  <c r="K21" i="4"/>
  <c r="O21" i="4" s="1"/>
  <c r="S21" i="4" s="1"/>
  <c r="C21" i="4"/>
  <c r="S20" i="4"/>
  <c r="W20" i="4" s="1"/>
  <c r="AA20" i="4" s="1"/>
  <c r="AE20" i="4" s="1"/>
  <c r="AI20" i="4" s="1"/>
  <c r="AM20" i="4" s="1"/>
  <c r="AQ20" i="4" s="1"/>
  <c r="AU20" i="4" s="1"/>
  <c r="AY20" i="4" s="1"/>
  <c r="BC20" i="4" s="1"/>
  <c r="BG20" i="4" s="1"/>
  <c r="BK20" i="4" s="1"/>
  <c r="BO20" i="4" s="1"/>
  <c r="BS20" i="4" s="1"/>
  <c r="BW20" i="4" s="1"/>
  <c r="CA20" i="4" s="1"/>
  <c r="CE20" i="4" s="1"/>
  <c r="CI20" i="4" s="1"/>
  <c r="CM20" i="4" s="1"/>
  <c r="CQ20" i="4" s="1"/>
  <c r="CU20" i="4" s="1"/>
  <c r="CY20" i="4" s="1"/>
  <c r="K20" i="4"/>
  <c r="O20" i="4" s="1"/>
  <c r="C20" i="4"/>
  <c r="O19" i="4"/>
  <c r="S19" i="4" s="1"/>
  <c r="W19" i="4" s="1"/>
  <c r="AA19" i="4" s="1"/>
  <c r="AE19" i="4" s="1"/>
  <c r="AI19" i="4" s="1"/>
  <c r="AM19" i="4" s="1"/>
  <c r="AQ19" i="4" s="1"/>
  <c r="AU19" i="4" s="1"/>
  <c r="AY19" i="4" s="1"/>
  <c r="BC19" i="4" s="1"/>
  <c r="BG19" i="4" s="1"/>
  <c r="BK19" i="4" s="1"/>
  <c r="BO19" i="4" s="1"/>
  <c r="BS19" i="4" s="1"/>
  <c r="BW19" i="4" s="1"/>
  <c r="CA19" i="4" s="1"/>
  <c r="CE19" i="4" s="1"/>
  <c r="CI19" i="4" s="1"/>
  <c r="CM19" i="4" s="1"/>
  <c r="CQ19" i="4" s="1"/>
  <c r="CU19" i="4" s="1"/>
  <c r="CY19" i="4" s="1"/>
  <c r="K19" i="4"/>
  <c r="C19" i="4"/>
  <c r="K18" i="4"/>
  <c r="O18" i="4" s="1"/>
  <c r="S18" i="4" s="1"/>
  <c r="W18" i="4" s="1"/>
  <c r="AA18" i="4" s="1"/>
  <c r="AE18" i="4" s="1"/>
  <c r="AI18" i="4" s="1"/>
  <c r="AM18" i="4" s="1"/>
  <c r="AQ18" i="4" s="1"/>
  <c r="AU18" i="4" s="1"/>
  <c r="AY18" i="4" s="1"/>
  <c r="BC18" i="4" s="1"/>
  <c r="BG18" i="4" s="1"/>
  <c r="BK18" i="4" s="1"/>
  <c r="BO18" i="4" s="1"/>
  <c r="BS18" i="4" s="1"/>
  <c r="BW18" i="4" s="1"/>
  <c r="CA18" i="4" s="1"/>
  <c r="CE18" i="4" s="1"/>
  <c r="CI18" i="4" s="1"/>
  <c r="CM18" i="4" s="1"/>
  <c r="CQ18" i="4" s="1"/>
  <c r="CU18" i="4" s="1"/>
  <c r="CY18" i="4" s="1"/>
  <c r="C18" i="4"/>
  <c r="W17" i="4"/>
  <c r="AA17" i="4" s="1"/>
  <c r="AE17" i="4" s="1"/>
  <c r="AI17" i="4" s="1"/>
  <c r="AM17" i="4" s="1"/>
  <c r="AQ17" i="4" s="1"/>
  <c r="AU17" i="4" s="1"/>
  <c r="AY17" i="4" s="1"/>
  <c r="BC17" i="4" s="1"/>
  <c r="BG17" i="4" s="1"/>
  <c r="BK17" i="4" s="1"/>
  <c r="BO17" i="4" s="1"/>
  <c r="BS17" i="4" s="1"/>
  <c r="BW17" i="4" s="1"/>
  <c r="CA17" i="4" s="1"/>
  <c r="CE17" i="4" s="1"/>
  <c r="CI17" i="4" s="1"/>
  <c r="CM17" i="4" s="1"/>
  <c r="CQ17" i="4" s="1"/>
  <c r="CU17" i="4" s="1"/>
  <c r="CY17" i="4" s="1"/>
  <c r="K17" i="4"/>
  <c r="O17" i="4" s="1"/>
  <c r="S17" i="4" s="1"/>
  <c r="C17" i="4"/>
  <c r="K16" i="4"/>
  <c r="O16" i="4" s="1"/>
  <c r="S16" i="4" s="1"/>
  <c r="W16" i="4" s="1"/>
  <c r="AA16" i="4" s="1"/>
  <c r="AE16" i="4" s="1"/>
  <c r="AI16" i="4" s="1"/>
  <c r="AM16" i="4" s="1"/>
  <c r="AQ16" i="4" s="1"/>
  <c r="AU16" i="4" s="1"/>
  <c r="AY16" i="4" s="1"/>
  <c r="BC16" i="4" s="1"/>
  <c r="BG16" i="4" s="1"/>
  <c r="BK16" i="4" s="1"/>
  <c r="BO16" i="4" s="1"/>
  <c r="BS16" i="4" s="1"/>
  <c r="BW16" i="4" s="1"/>
  <c r="CA16" i="4" s="1"/>
  <c r="CE16" i="4" s="1"/>
  <c r="CI16" i="4" s="1"/>
  <c r="CM16" i="4" s="1"/>
  <c r="CQ16" i="4" s="1"/>
  <c r="CU16" i="4" s="1"/>
  <c r="CY16" i="4" s="1"/>
  <c r="C16" i="4"/>
  <c r="L15" i="4"/>
  <c r="P15" i="4" s="1"/>
  <c r="T15" i="4" s="1"/>
  <c r="X15" i="4" s="1"/>
  <c r="AA14" i="4"/>
  <c r="AE14" i="4" s="1"/>
  <c r="AI14" i="4" s="1"/>
  <c r="AM14" i="4" s="1"/>
  <c r="AQ14" i="4" s="1"/>
  <c r="AU14" i="4" s="1"/>
  <c r="AY14" i="4" s="1"/>
  <c r="BC14" i="4" s="1"/>
  <c r="BG14" i="4" s="1"/>
  <c r="BK14" i="4" s="1"/>
  <c r="BO14" i="4" s="1"/>
  <c r="BS14" i="4" s="1"/>
  <c r="BW14" i="4" s="1"/>
  <c r="CA14" i="4" s="1"/>
  <c r="CE14" i="4" s="1"/>
  <c r="CI14" i="4" s="1"/>
  <c r="CM14" i="4" s="1"/>
  <c r="CQ14" i="4" s="1"/>
  <c r="CU14" i="4" s="1"/>
  <c r="CY14" i="4" s="1"/>
  <c r="S14" i="4"/>
  <c r="W14" i="4" s="1"/>
  <c r="P14" i="4"/>
  <c r="X14" i="4" s="1"/>
  <c r="AB14" i="4" s="1"/>
  <c r="AF14" i="4" s="1"/>
  <c r="O14" i="4"/>
  <c r="L14" i="4"/>
  <c r="CJ13" i="4"/>
  <c r="BT13" i="4"/>
  <c r="BD13" i="4"/>
  <c r="AN13" i="4"/>
  <c r="X13" i="4"/>
  <c r="CV11" i="4"/>
  <c r="CR11" i="4"/>
  <c r="CN11" i="4"/>
  <c r="CJ11" i="4"/>
  <c r="CF11" i="4"/>
  <c r="CB11" i="4"/>
  <c r="BX11" i="4"/>
  <c r="BT11" i="4"/>
  <c r="BP11" i="4"/>
  <c r="BL11" i="4"/>
  <c r="BH11" i="4"/>
  <c r="BD11" i="4"/>
  <c r="AZ11" i="4"/>
  <c r="AV11" i="4"/>
  <c r="AR11" i="4"/>
  <c r="AN11" i="4"/>
  <c r="AJ11" i="4"/>
  <c r="AF11" i="4"/>
  <c r="AB11" i="4"/>
  <c r="X11" i="4"/>
  <c r="B11" i="4"/>
  <c r="CN10" i="4"/>
  <c r="BH10" i="4"/>
  <c r="AR10" i="4"/>
  <c r="AJ10" i="4"/>
  <c r="AZ10" i="4" s="1"/>
  <c r="BP10" i="4" s="1"/>
  <c r="CF10" i="4" s="1"/>
  <c r="CV10" i="4" s="1"/>
  <c r="AF10" i="4"/>
  <c r="AV10" i="4" s="1"/>
  <c r="BL10" i="4" s="1"/>
  <c r="CB10" i="4" s="1"/>
  <c r="CR10" i="4" s="1"/>
  <c r="AB10" i="4"/>
  <c r="X10" i="4"/>
  <c r="AN10" i="4" s="1"/>
  <c r="BD10" i="4" s="1"/>
  <c r="BT10" i="4" s="1"/>
  <c r="CJ10" i="4" s="1"/>
  <c r="B10" i="4"/>
  <c r="CJ8" i="4"/>
  <c r="CB8" i="4"/>
  <c r="BD8" i="4"/>
  <c r="AV8" i="4"/>
  <c r="AF8" i="4"/>
  <c r="X8" i="4"/>
  <c r="P8" i="4"/>
  <c r="BL8" i="4" s="1"/>
  <c r="BT8" i="4"/>
  <c r="D8" i="4"/>
  <c r="BT7" i="4"/>
  <c r="CJ7" i="4" s="1"/>
  <c r="AN7" i="4"/>
  <c r="BD7" i="4" s="1"/>
  <c r="AF7" i="4"/>
  <c r="AV7" i="4" s="1"/>
  <c r="BL7" i="4" s="1"/>
  <c r="CB7" i="4" s="1"/>
  <c r="CR7" i="4" s="1"/>
  <c r="P7" i="4"/>
  <c r="H7" i="4"/>
  <c r="X7" i="4" s="1"/>
  <c r="D7" i="4"/>
  <c r="T34" i="3"/>
  <c r="Q34" i="3"/>
  <c r="P34" i="3"/>
  <c r="O37" i="3" s="1"/>
  <c r="AB33" i="3"/>
  <c r="U33" i="3"/>
  <c r="AB32" i="3"/>
  <c r="U32" i="3"/>
  <c r="AB31" i="3"/>
  <c r="U31" i="3"/>
  <c r="AB30" i="3"/>
  <c r="U30" i="3"/>
  <c r="AB29" i="3"/>
  <c r="U29" i="3"/>
  <c r="AB28" i="3"/>
  <c r="U28" i="3"/>
  <c r="AB27" i="3"/>
  <c r="U27" i="3"/>
  <c r="AB26" i="3"/>
  <c r="U26" i="3"/>
  <c r="AB25" i="3"/>
  <c r="U25" i="3"/>
  <c r="AB24" i="3"/>
  <c r="U24" i="3"/>
  <c r="AB23" i="3"/>
  <c r="U23" i="3"/>
  <c r="AB22" i="3"/>
  <c r="U22" i="3"/>
  <c r="AB21" i="3"/>
  <c r="U21" i="3"/>
  <c r="AB20" i="3"/>
  <c r="U20" i="3"/>
  <c r="AB19" i="3"/>
  <c r="U19" i="3"/>
  <c r="AB18" i="3"/>
  <c r="U18" i="3"/>
  <c r="AB17" i="3"/>
  <c r="U17" i="3"/>
  <c r="AB16" i="3"/>
  <c r="U16" i="3"/>
  <c r="AB15" i="3"/>
  <c r="U15" i="3"/>
  <c r="O13" i="3"/>
  <c r="B5" i="3"/>
  <c r="G815" i="2"/>
  <c r="G814" i="2"/>
  <c r="G816" i="2" s="1"/>
  <c r="G804" i="2"/>
  <c r="G803" i="2"/>
  <c r="G802" i="2"/>
  <c r="G791" i="2"/>
  <c r="G792" i="2" s="1"/>
  <c r="G790" i="2"/>
  <c r="F92" i="5" l="1"/>
  <c r="BO15" i="5"/>
  <c r="G91" i="5"/>
  <c r="S15" i="5"/>
  <c r="Q16" i="5"/>
  <c r="BJ15" i="5"/>
  <c r="BV15" i="5"/>
  <c r="BU15" i="5"/>
  <c r="CE15" i="5"/>
  <c r="AK93" i="5"/>
  <c r="AL93" i="5" s="1"/>
  <c r="AL17" i="5"/>
  <c r="CW93" i="5"/>
  <c r="CX93" i="5" s="1"/>
  <c r="CX17" i="5"/>
  <c r="AG19" i="5"/>
  <c r="AH19" i="5"/>
  <c r="CS19" i="5"/>
  <c r="CT19" i="5"/>
  <c r="BN21" i="5"/>
  <c r="W23" i="5"/>
  <c r="AM23" i="5"/>
  <c r="BC23" i="5"/>
  <c r="BS23" i="5"/>
  <c r="CI23" i="5"/>
  <c r="CY23" i="5"/>
  <c r="AG27" i="5"/>
  <c r="AH27" i="5"/>
  <c r="CS27" i="5"/>
  <c r="CT27" i="5"/>
  <c r="BN29" i="5"/>
  <c r="W31" i="5"/>
  <c r="U32" i="5"/>
  <c r="Y32" i="5" s="1"/>
  <c r="AC32" i="5" s="1"/>
  <c r="AG32" i="5" s="1"/>
  <c r="AK32" i="5" s="1"/>
  <c r="AO32" i="5" s="1"/>
  <c r="AS32" i="5" s="1"/>
  <c r="AW32" i="5" s="1"/>
  <c r="BA32" i="5" s="1"/>
  <c r="BE32" i="5" s="1"/>
  <c r="BI32" i="5" s="1"/>
  <c r="AM31" i="5"/>
  <c r="BC31" i="5"/>
  <c r="BS31" i="5"/>
  <c r="CI31" i="5"/>
  <c r="CY31" i="5"/>
  <c r="BN33" i="5"/>
  <c r="Z35" i="5"/>
  <c r="Y35" i="5"/>
  <c r="AP35" i="5"/>
  <c r="AO35" i="5"/>
  <c r="BF35" i="5"/>
  <c r="BE35" i="5"/>
  <c r="BV35" i="5"/>
  <c r="BU35" i="5"/>
  <c r="CK35" i="5"/>
  <c r="CL35" i="5"/>
  <c r="Z43" i="5"/>
  <c r="Y43" i="5"/>
  <c r="AB50" i="5"/>
  <c r="AX49" i="5"/>
  <c r="BR49" i="5"/>
  <c r="DB51" i="5"/>
  <c r="DA51" i="5"/>
  <c r="X16" i="5"/>
  <c r="Z15" i="5"/>
  <c r="Z16" i="5" s="1"/>
  <c r="Y15" i="5"/>
  <c r="AI15" i="5"/>
  <c r="BI15" i="5"/>
  <c r="BZ15" i="5"/>
  <c r="CL15" i="5"/>
  <c r="CK15" i="5"/>
  <c r="CU15" i="5"/>
  <c r="Y93" i="5"/>
  <c r="Z93" i="5" s="1"/>
  <c r="Y18" i="5"/>
  <c r="Z17" i="5"/>
  <c r="CK93" i="5"/>
  <c r="CL93" i="5" s="1"/>
  <c r="CL17" i="5"/>
  <c r="Q19" i="5"/>
  <c r="R19" i="5"/>
  <c r="CC19" i="5"/>
  <c r="CD19" i="5"/>
  <c r="R26" i="5"/>
  <c r="Y26" i="5"/>
  <c r="AC26" i="5" s="1"/>
  <c r="AG26" i="5" s="1"/>
  <c r="AK26" i="5" s="1"/>
  <c r="AO26" i="5" s="1"/>
  <c r="AS26" i="5" s="1"/>
  <c r="AW26" i="5" s="1"/>
  <c r="BA26" i="5" s="1"/>
  <c r="BE26" i="5" s="1"/>
  <c r="BI26" i="5" s="1"/>
  <c r="Z25" i="5"/>
  <c r="CL25" i="5"/>
  <c r="Q27" i="5"/>
  <c r="R27" i="5"/>
  <c r="CC27" i="5"/>
  <c r="CD27" i="5"/>
  <c r="Q30" i="5"/>
  <c r="U30" i="5" s="1"/>
  <c r="Y30" i="5" s="1"/>
  <c r="AC30" i="5" s="1"/>
  <c r="AG30" i="5" s="1"/>
  <c r="AK30" i="5" s="1"/>
  <c r="AO30" i="5" s="1"/>
  <c r="AS30" i="5" s="1"/>
  <c r="AW30" i="5" s="1"/>
  <c r="BA30" i="5" s="1"/>
  <c r="BE30" i="5" s="1"/>
  <c r="BI30" i="5" s="1"/>
  <c r="BM30" i="5" s="1"/>
  <c r="BQ30" i="5" s="1"/>
  <c r="BU30" i="5" s="1"/>
  <c r="BY30" i="5" s="1"/>
  <c r="CC30" i="5" s="1"/>
  <c r="CG30" i="5" s="1"/>
  <c r="AL33" i="5"/>
  <c r="BF43" i="5"/>
  <c r="BE43" i="5"/>
  <c r="S47" i="5"/>
  <c r="AI47" i="5"/>
  <c r="AY47" i="5"/>
  <c r="BO47" i="5"/>
  <c r="CE47" i="5"/>
  <c r="CU47" i="5"/>
  <c r="AE15" i="5"/>
  <c r="AT15" i="5"/>
  <c r="BF15" i="5"/>
  <c r="BE15" i="5"/>
  <c r="BM93" i="5"/>
  <c r="BN17" i="5"/>
  <c r="AW19" i="5"/>
  <c r="AX19" i="5"/>
  <c r="M22" i="5"/>
  <c r="Q22" i="5" s="1"/>
  <c r="N21" i="5"/>
  <c r="N22" i="5" s="1"/>
  <c r="BZ21" i="5"/>
  <c r="V26" i="5"/>
  <c r="BN25" i="5"/>
  <c r="BM26" i="5"/>
  <c r="BQ26" i="5" s="1"/>
  <c r="BU26" i="5" s="1"/>
  <c r="BY26" i="5" s="1"/>
  <c r="CC26" i="5" s="1"/>
  <c r="CG26" i="5" s="1"/>
  <c r="CK26" i="5" s="1"/>
  <c r="CO26" i="5" s="1"/>
  <c r="CS26" i="5" s="1"/>
  <c r="CW26" i="5" s="1"/>
  <c r="DA26" i="5" s="1"/>
  <c r="AW27" i="5"/>
  <c r="AX27" i="5"/>
  <c r="M30" i="5"/>
  <c r="N29" i="5"/>
  <c r="N30" i="5" s="1"/>
  <c r="BZ29" i="5"/>
  <c r="CX33" i="5"/>
  <c r="BV51" i="5"/>
  <c r="BU51" i="5"/>
  <c r="AB16" i="5"/>
  <c r="AF16" i="5" s="1"/>
  <c r="AJ16" i="5" s="1"/>
  <c r="AN16" i="5" s="1"/>
  <c r="AR16" i="5" s="1"/>
  <c r="AV16" i="5" s="1"/>
  <c r="AZ16" i="5" s="1"/>
  <c r="BD16" i="5" s="1"/>
  <c r="BH16" i="5" s="1"/>
  <c r="BL16" i="5" s="1"/>
  <c r="BP16" i="5" s="1"/>
  <c r="BT16" i="5" s="1"/>
  <c r="BX16" i="5" s="1"/>
  <c r="CB16" i="5" s="1"/>
  <c r="CF16" i="5" s="1"/>
  <c r="CJ16" i="5" s="1"/>
  <c r="CN16" i="5" s="1"/>
  <c r="CR16" i="5" s="1"/>
  <c r="CV16" i="5" s="1"/>
  <c r="CZ16" i="5" s="1"/>
  <c r="AD15" i="5"/>
  <c r="AP15" i="5"/>
  <c r="AO15" i="5"/>
  <c r="AY15" i="5"/>
  <c r="BY15" i="5"/>
  <c r="CP15" i="5"/>
  <c r="DB15" i="5"/>
  <c r="DA15" i="5"/>
  <c r="O94" i="5"/>
  <c r="S18" i="5"/>
  <c r="BM19" i="5"/>
  <c r="BN19" i="5"/>
  <c r="R22" i="5"/>
  <c r="X22" i="5"/>
  <c r="AB22" i="5" s="1"/>
  <c r="AF22" i="5" s="1"/>
  <c r="AJ22" i="5" s="1"/>
  <c r="AN22" i="5" s="1"/>
  <c r="AR22" i="5" s="1"/>
  <c r="AV22" i="5" s="1"/>
  <c r="AZ22" i="5" s="1"/>
  <c r="BD22" i="5" s="1"/>
  <c r="BH22" i="5" s="1"/>
  <c r="BL22" i="5" s="1"/>
  <c r="BP22" i="5" s="1"/>
  <c r="BT22" i="5" s="1"/>
  <c r="BX22" i="5" s="1"/>
  <c r="CB22" i="5" s="1"/>
  <c r="CF22" i="5" s="1"/>
  <c r="CJ22" i="5" s="1"/>
  <c r="CN22" i="5" s="1"/>
  <c r="CR22" i="5" s="1"/>
  <c r="CV22" i="5" s="1"/>
  <c r="CZ22" i="5" s="1"/>
  <c r="R23" i="5"/>
  <c r="R24" i="5" s="1"/>
  <c r="Q23" i="5"/>
  <c r="AH23" i="5"/>
  <c r="AG23" i="5"/>
  <c r="AX23" i="5"/>
  <c r="AW23" i="5"/>
  <c r="BN23" i="5"/>
  <c r="BM23" i="5"/>
  <c r="CD23" i="5"/>
  <c r="CC23" i="5"/>
  <c r="CT23" i="5"/>
  <c r="CS23" i="5"/>
  <c r="BM27" i="5"/>
  <c r="BN27" i="5"/>
  <c r="R30" i="5"/>
  <c r="V30" i="5" s="1"/>
  <c r="X30" i="5"/>
  <c r="AB30" i="5" s="1"/>
  <c r="AF30" i="5" s="1"/>
  <c r="AJ30" i="5" s="1"/>
  <c r="AN30" i="5" s="1"/>
  <c r="AR30" i="5" s="1"/>
  <c r="AV30" i="5" s="1"/>
  <c r="AZ30" i="5" s="1"/>
  <c r="BD30" i="5" s="1"/>
  <c r="BH30" i="5" s="1"/>
  <c r="BL30" i="5" s="1"/>
  <c r="BP30" i="5" s="1"/>
  <c r="BT30" i="5" s="1"/>
  <c r="BX30" i="5"/>
  <c r="CB30" i="5" s="1"/>
  <c r="CF30" i="5" s="1"/>
  <c r="CJ30" i="5" s="1"/>
  <c r="CN30" i="5" s="1"/>
  <c r="CR30" i="5" s="1"/>
  <c r="CV30" i="5" s="1"/>
  <c r="CZ30" i="5" s="1"/>
  <c r="DB29" i="5"/>
  <c r="R35" i="5"/>
  <c r="Q35" i="5"/>
  <c r="AF36" i="5"/>
  <c r="AJ36" i="5" s="1"/>
  <c r="AN36" i="5" s="1"/>
  <c r="AR36" i="5" s="1"/>
  <c r="AV36" i="5" s="1"/>
  <c r="AZ36" i="5" s="1"/>
  <c r="BD36" i="5" s="1"/>
  <c r="BH36" i="5" s="1"/>
  <c r="BL36" i="5" s="1"/>
  <c r="BP36" i="5" s="1"/>
  <c r="BT36" i="5" s="1"/>
  <c r="BX36" i="5" s="1"/>
  <c r="CB36" i="5" s="1"/>
  <c r="CF36" i="5" s="1"/>
  <c r="CJ36" i="5" s="1"/>
  <c r="CN36" i="5" s="1"/>
  <c r="CR36" i="5" s="1"/>
  <c r="CV36" i="5" s="1"/>
  <c r="CZ36" i="5" s="1"/>
  <c r="AH35" i="5"/>
  <c r="AG35" i="5"/>
  <c r="AX35" i="5"/>
  <c r="AW35" i="5"/>
  <c r="BN35" i="5"/>
  <c r="BM35" i="5"/>
  <c r="CD35" i="5"/>
  <c r="CC35" i="5"/>
  <c r="CL43" i="5"/>
  <c r="CK43" i="5"/>
  <c r="AC46" i="5"/>
  <c r="AG46" i="5" s="1"/>
  <c r="AK46" i="5" s="1"/>
  <c r="AO46" i="5" s="1"/>
  <c r="AS46" i="5" s="1"/>
  <c r="AW46" i="5" s="1"/>
  <c r="BA46" i="5" s="1"/>
  <c r="BE46" i="5" s="1"/>
  <c r="AP51" i="5"/>
  <c r="AO51" i="5"/>
  <c r="L20" i="5"/>
  <c r="P20" i="5" s="1"/>
  <c r="T20" i="5" s="1"/>
  <c r="X20" i="5" s="1"/>
  <c r="AB20" i="5" s="1"/>
  <c r="AF20" i="5" s="1"/>
  <c r="AJ20" i="5" s="1"/>
  <c r="AN20" i="5" s="1"/>
  <c r="AR20" i="5" s="1"/>
  <c r="AV20" i="5" s="1"/>
  <c r="AZ20" i="5" s="1"/>
  <c r="BD20" i="5" s="1"/>
  <c r="BH20" i="5" s="1"/>
  <c r="BL20" i="5" s="1"/>
  <c r="BP20" i="5" s="1"/>
  <c r="BT20" i="5" s="1"/>
  <c r="BX20" i="5" s="1"/>
  <c r="CB20" i="5" s="1"/>
  <c r="CF20" i="5" s="1"/>
  <c r="CJ20" i="5" s="1"/>
  <c r="CN20" i="5" s="1"/>
  <c r="CR20" i="5" s="1"/>
  <c r="CV20" i="5" s="1"/>
  <c r="CZ20" i="5" s="1"/>
  <c r="M19" i="5"/>
  <c r="AS19" i="5"/>
  <c r="BY19" i="5"/>
  <c r="V24" i="5"/>
  <c r="Z24" i="5" s="1"/>
  <c r="AD24" i="5" s="1"/>
  <c r="L28" i="5"/>
  <c r="P28" i="5" s="1"/>
  <c r="T28" i="5" s="1"/>
  <c r="M27" i="5"/>
  <c r="AC27" i="5"/>
  <c r="AS27" i="5"/>
  <c r="BI27" i="5"/>
  <c r="BY27" i="5"/>
  <c r="CO27" i="5"/>
  <c r="Z30" i="5"/>
  <c r="AD30" i="5" s="1"/>
  <c r="AH30" i="5" s="1"/>
  <c r="AL30" i="5" s="1"/>
  <c r="AP30" i="5" s="1"/>
  <c r="AT30" i="5" s="1"/>
  <c r="AX30" i="5" s="1"/>
  <c r="BB30" i="5" s="1"/>
  <c r="BF30" i="5" s="1"/>
  <c r="CK30" i="5"/>
  <c r="CO30" i="5" s="1"/>
  <c r="CS30" i="5" s="1"/>
  <c r="CW30" i="5" s="1"/>
  <c r="DA30" i="5" s="1"/>
  <c r="Q32" i="5"/>
  <c r="BM32" i="5"/>
  <c r="BQ32" i="5" s="1"/>
  <c r="BU32" i="5" s="1"/>
  <c r="BY32" i="5" s="1"/>
  <c r="CC32" i="5" s="1"/>
  <c r="CG32" i="5" s="1"/>
  <c r="CK32" i="5" s="1"/>
  <c r="CO32" i="5" s="1"/>
  <c r="CS32" i="5" s="1"/>
  <c r="CW32" i="5" s="1"/>
  <c r="DA32" i="5" s="1"/>
  <c r="U34" i="5"/>
  <c r="Y34" i="5" s="1"/>
  <c r="AC34" i="5" s="1"/>
  <c r="AX33" i="5"/>
  <c r="CO35" i="5"/>
  <c r="DA35" i="5"/>
  <c r="DB35" i="5"/>
  <c r="X38" i="5"/>
  <c r="AB38" i="5" s="1"/>
  <c r="AF38" i="5" s="1"/>
  <c r="AJ38" i="5" s="1"/>
  <c r="AN38" i="5" s="1"/>
  <c r="AR38" i="5" s="1"/>
  <c r="AV38" i="5" s="1"/>
  <c r="AZ38" i="5" s="1"/>
  <c r="CD41" i="5"/>
  <c r="CX41" i="5"/>
  <c r="R43" i="5"/>
  <c r="Q43" i="5"/>
  <c r="AX43" i="5"/>
  <c r="AW43" i="5"/>
  <c r="CD43" i="5"/>
  <c r="CC43" i="5"/>
  <c r="X46" i="5"/>
  <c r="AB46" i="5" s="1"/>
  <c r="AF46" i="5" s="1"/>
  <c r="AJ46" i="5" s="1"/>
  <c r="AN46" i="5" s="1"/>
  <c r="AR46" i="5" s="1"/>
  <c r="AV46" i="5" s="1"/>
  <c r="AZ46" i="5" s="1"/>
  <c r="BD46" i="5" s="1"/>
  <c r="BH46" i="5" s="1"/>
  <c r="BL46" i="5" s="1"/>
  <c r="BP46" i="5" s="1"/>
  <c r="BT46" i="5" s="1"/>
  <c r="BX46" i="5" s="1"/>
  <c r="CB46" i="5" s="1"/>
  <c r="CF46" i="5" s="1"/>
  <c r="CJ46" i="5" s="1"/>
  <c r="CN46" i="5" s="1"/>
  <c r="CR46" i="5" s="1"/>
  <c r="CV46" i="5" s="1"/>
  <c r="CZ46" i="5" s="1"/>
  <c r="BZ45" i="5"/>
  <c r="O47" i="5"/>
  <c r="O48" i="5" s="1"/>
  <c r="M48" i="5"/>
  <c r="Q48" i="5" s="1"/>
  <c r="U48" i="5" s="1"/>
  <c r="Y48" i="5" s="1"/>
  <c r="AC48" i="5" s="1"/>
  <c r="AG48" i="5" s="1"/>
  <c r="AE47" i="5"/>
  <c r="AU47" i="5"/>
  <c r="BK47" i="5"/>
  <c r="BN48" i="5"/>
  <c r="BR48" i="5" s="1"/>
  <c r="BV48" i="5" s="1"/>
  <c r="BZ48" i="5" s="1"/>
  <c r="CD48" i="5" s="1"/>
  <c r="CH48" i="5" s="1"/>
  <c r="CL48" i="5" s="1"/>
  <c r="CP48" i="5" s="1"/>
  <c r="CT48" i="5" s="1"/>
  <c r="CX48" i="5" s="1"/>
  <c r="DB48" i="5" s="1"/>
  <c r="CA47" i="5"/>
  <c r="CQ47" i="5"/>
  <c r="Q50" i="5"/>
  <c r="R49" i="5"/>
  <c r="R50" i="5" s="1"/>
  <c r="V50" i="5" s="1"/>
  <c r="Z50" i="5" s="1"/>
  <c r="X50" i="5"/>
  <c r="AL49" i="5"/>
  <c r="AH51" i="5"/>
  <c r="AG51" i="5"/>
  <c r="BN51" i="5"/>
  <c r="BM51" i="5"/>
  <c r="CT51" i="5"/>
  <c r="CS51" i="5"/>
  <c r="N53" i="5"/>
  <c r="N54" i="5" s="1"/>
  <c r="R54" i="5" s="1"/>
  <c r="V54" i="5" s="1"/>
  <c r="Z54" i="5" s="1"/>
  <c r="AD54" i="5" s="1"/>
  <c r="AH54" i="5" s="1"/>
  <c r="AL54" i="5" s="1"/>
  <c r="M54" i="5"/>
  <c r="AQ63" i="5"/>
  <c r="BG63" i="5"/>
  <c r="BW63" i="5"/>
  <c r="AT65" i="5"/>
  <c r="AW93" i="5"/>
  <c r="AX17" i="5"/>
  <c r="AC19" i="5"/>
  <c r="BI19" i="5"/>
  <c r="CO19" i="5"/>
  <c r="DA13" i="5"/>
  <c r="CS13" i="5"/>
  <c r="U13" i="5"/>
  <c r="AC13" i="5"/>
  <c r="AK13" i="5"/>
  <c r="AS13" i="5"/>
  <c r="BA13" i="5"/>
  <c r="BI13" i="5"/>
  <c r="BQ13" i="5"/>
  <c r="BY13" i="5"/>
  <c r="CG13" i="5"/>
  <c r="CO13" i="5"/>
  <c r="P18" i="5"/>
  <c r="T18" i="5" s="1"/>
  <c r="X18" i="5" s="1"/>
  <c r="AB18" i="5" s="1"/>
  <c r="AF18" i="5" s="1"/>
  <c r="AJ18" i="5" s="1"/>
  <c r="AN18" i="5" s="1"/>
  <c r="AR18" i="5" s="1"/>
  <c r="AV18" i="5" s="1"/>
  <c r="AZ18" i="5" s="1"/>
  <c r="BD18" i="5" s="1"/>
  <c r="BH18" i="5" s="1"/>
  <c r="BL18" i="5" s="1"/>
  <c r="BP18" i="5" s="1"/>
  <c r="BT18" i="5" s="1"/>
  <c r="BX18" i="5" s="1"/>
  <c r="CB18" i="5" s="1"/>
  <c r="CF18" i="5" s="1"/>
  <c r="CJ18" i="5" s="1"/>
  <c r="CN18" i="5" s="1"/>
  <c r="CR18" i="5" s="1"/>
  <c r="CV18" i="5" s="1"/>
  <c r="CZ18" i="5" s="1"/>
  <c r="V17" i="5"/>
  <c r="V18" i="5" s="1"/>
  <c r="AG93" i="5"/>
  <c r="AH17" i="5"/>
  <c r="BE93" i="5"/>
  <c r="BF93" i="5" s="1"/>
  <c r="BQ93" i="5"/>
  <c r="BR93" i="5" s="1"/>
  <c r="BV17" i="5"/>
  <c r="CH17" i="5"/>
  <c r="CS93" i="5"/>
  <c r="CT93" i="5" s="1"/>
  <c r="CT17" i="5"/>
  <c r="N19" i="5"/>
  <c r="N20" i="5" s="1"/>
  <c r="Y19" i="5"/>
  <c r="AD19" i="5"/>
  <c r="AO19" i="5"/>
  <c r="AT19" i="5"/>
  <c r="BE19" i="5"/>
  <c r="BJ19" i="5"/>
  <c r="BU19" i="5"/>
  <c r="BZ19" i="5"/>
  <c r="CK19" i="5"/>
  <c r="CP19" i="5"/>
  <c r="DA19" i="5"/>
  <c r="AX21" i="5"/>
  <c r="BJ21" i="5"/>
  <c r="M23" i="5"/>
  <c r="AC23" i="5"/>
  <c r="AS23" i="5"/>
  <c r="BI23" i="5"/>
  <c r="BY23" i="5"/>
  <c r="CO23" i="5"/>
  <c r="L24" i="5"/>
  <c r="P24" i="5" s="1"/>
  <c r="T24" i="5" s="1"/>
  <c r="X24" i="5" s="1"/>
  <c r="AB24" i="5" s="1"/>
  <c r="AF24" i="5" s="1"/>
  <c r="AJ24" i="5" s="1"/>
  <c r="AN24" i="5" s="1"/>
  <c r="AR24" i="5" s="1"/>
  <c r="AV24" i="5" s="1"/>
  <c r="AZ24" i="5" s="1"/>
  <c r="BD24" i="5" s="1"/>
  <c r="BH24" i="5" s="1"/>
  <c r="BL24" i="5" s="1"/>
  <c r="BP24" i="5" s="1"/>
  <c r="BT24" i="5" s="1"/>
  <c r="BX24" i="5" s="1"/>
  <c r="CB24" i="5" s="1"/>
  <c r="CF24" i="5" s="1"/>
  <c r="CJ24" i="5" s="1"/>
  <c r="CN24" i="5" s="1"/>
  <c r="CR24" i="5" s="1"/>
  <c r="CV24" i="5" s="1"/>
  <c r="CZ24" i="5" s="1"/>
  <c r="P26" i="5"/>
  <c r="T26" i="5" s="1"/>
  <c r="X26" i="5" s="1"/>
  <c r="AB26" i="5"/>
  <c r="AF26" i="5" s="1"/>
  <c r="AJ26" i="5" s="1"/>
  <c r="AN26" i="5" s="1"/>
  <c r="AR26" i="5" s="1"/>
  <c r="AV26" i="5" s="1"/>
  <c r="AZ26" i="5" s="1"/>
  <c r="BD26" i="5" s="1"/>
  <c r="BH26" i="5" s="1"/>
  <c r="BL26" i="5" s="1"/>
  <c r="BP26" i="5" s="1"/>
  <c r="BT26" i="5" s="1"/>
  <c r="BX26" i="5" s="1"/>
  <c r="CB26" i="5" s="1"/>
  <c r="CF26" i="5" s="1"/>
  <c r="CJ26" i="5" s="1"/>
  <c r="CN26" i="5" s="1"/>
  <c r="CR26" i="5" s="1"/>
  <c r="CV26" i="5" s="1"/>
  <c r="CZ26" i="5" s="1"/>
  <c r="BV25" i="5"/>
  <c r="N27" i="5"/>
  <c r="N28" i="5" s="1"/>
  <c r="X28" i="5"/>
  <c r="AB28" i="5" s="1"/>
  <c r="AF28" i="5" s="1"/>
  <c r="AJ28" i="5" s="1"/>
  <c r="AN28" i="5" s="1"/>
  <c r="AR28" i="5" s="1"/>
  <c r="AV28" i="5" s="1"/>
  <c r="AZ28" i="5" s="1"/>
  <c r="BD28" i="5" s="1"/>
  <c r="BH28" i="5" s="1"/>
  <c r="BL28" i="5" s="1"/>
  <c r="BP28" i="5" s="1"/>
  <c r="BT28" i="5" s="1"/>
  <c r="BX28" i="5" s="1"/>
  <c r="CB28" i="5" s="1"/>
  <c r="CF28" i="5" s="1"/>
  <c r="CJ28" i="5" s="1"/>
  <c r="CN28" i="5" s="1"/>
  <c r="CR28" i="5" s="1"/>
  <c r="CV28" i="5" s="1"/>
  <c r="CZ28" i="5" s="1"/>
  <c r="Y27" i="5"/>
  <c r="AD27" i="5"/>
  <c r="AO27" i="5"/>
  <c r="AT27" i="5"/>
  <c r="BE27" i="5"/>
  <c r="BJ27" i="5"/>
  <c r="BU27" i="5"/>
  <c r="BZ27" i="5"/>
  <c r="CK27" i="5"/>
  <c r="CP27" i="5"/>
  <c r="DA27" i="5"/>
  <c r="BJ29" i="5"/>
  <c r="O31" i="5"/>
  <c r="O32" i="5" s="1"/>
  <c r="S32" i="5" s="1"/>
  <c r="R32" i="5"/>
  <c r="V32" i="5" s="1"/>
  <c r="Z32" i="5" s="1"/>
  <c r="AE31" i="5"/>
  <c r="AU31" i="5"/>
  <c r="BK31" i="5"/>
  <c r="CA31" i="5"/>
  <c r="CQ31" i="5"/>
  <c r="P34" i="5"/>
  <c r="T34" i="5" s="1"/>
  <c r="X34" i="5" s="1"/>
  <c r="AB34" i="5" s="1"/>
  <c r="AF34" i="5" s="1"/>
  <c r="AJ34" i="5" s="1"/>
  <c r="AN34" i="5" s="1"/>
  <c r="AR34" i="5" s="1"/>
  <c r="AV34" i="5" s="1"/>
  <c r="AZ34" i="5" s="1"/>
  <c r="BD34" i="5" s="1"/>
  <c r="BH34" i="5" s="1"/>
  <c r="BL34" i="5" s="1"/>
  <c r="BP34" i="5" s="1"/>
  <c r="BT34" i="5" s="1"/>
  <c r="BX34" i="5" s="1"/>
  <c r="CB34" i="5" s="1"/>
  <c r="CF34" i="5" s="1"/>
  <c r="CJ34" i="5" s="1"/>
  <c r="CN34" i="5" s="1"/>
  <c r="CR34" i="5" s="1"/>
  <c r="CV34" i="5" s="1"/>
  <c r="CZ34" i="5" s="1"/>
  <c r="V33" i="5"/>
  <c r="AG34" i="5"/>
  <c r="AK34" i="5" s="1"/>
  <c r="AO34" i="5" s="1"/>
  <c r="AS34" i="5" s="1"/>
  <c r="AW34" i="5" s="1"/>
  <c r="BA34" i="5" s="1"/>
  <c r="BE34" i="5" s="1"/>
  <c r="BI34" i="5" s="1"/>
  <c r="BM34" i="5" s="1"/>
  <c r="BQ34" i="5" s="1"/>
  <c r="BU34" i="5" s="1"/>
  <c r="BY34" i="5" s="1"/>
  <c r="CC34" i="5" s="1"/>
  <c r="CG34" i="5" s="1"/>
  <c r="CK34" i="5" s="1"/>
  <c r="CO34" i="5" s="1"/>
  <c r="CS34" i="5" s="1"/>
  <c r="CW34" i="5" s="1"/>
  <c r="DA34" i="5" s="1"/>
  <c r="AH33" i="5"/>
  <c r="CH33" i="5"/>
  <c r="CT33" i="5"/>
  <c r="L36" i="5"/>
  <c r="P36" i="5" s="1"/>
  <c r="T36" i="5" s="1"/>
  <c r="X36" i="5" s="1"/>
  <c r="AB36" i="5" s="1"/>
  <c r="N35" i="5"/>
  <c r="N36" i="5" s="1"/>
  <c r="M35" i="5"/>
  <c r="V35" i="5"/>
  <c r="U35" i="5"/>
  <c r="AD35" i="5"/>
  <c r="AC35" i="5"/>
  <c r="AL35" i="5"/>
  <c r="AK35" i="5"/>
  <c r="AT35" i="5"/>
  <c r="AS35" i="5"/>
  <c r="BB35" i="5"/>
  <c r="BA35" i="5"/>
  <c r="BJ35" i="5"/>
  <c r="BI35" i="5"/>
  <c r="BR35" i="5"/>
  <c r="BQ35" i="5"/>
  <c r="BZ35" i="5"/>
  <c r="BY35" i="5"/>
  <c r="CH35" i="5"/>
  <c r="CG35" i="5"/>
  <c r="CP35" i="5"/>
  <c r="BD38" i="5"/>
  <c r="BH38" i="5" s="1"/>
  <c r="BL38" i="5" s="1"/>
  <c r="BP38" i="5" s="1"/>
  <c r="BT38" i="5" s="1"/>
  <c r="BX38" i="5" s="1"/>
  <c r="CB38" i="5" s="1"/>
  <c r="CF38" i="5" s="1"/>
  <c r="CJ38" i="5" s="1"/>
  <c r="CN38" i="5" s="1"/>
  <c r="CR38" i="5" s="1"/>
  <c r="CV38" i="5" s="1"/>
  <c r="CZ38" i="5" s="1"/>
  <c r="BJ37" i="5"/>
  <c r="Y38" i="5"/>
  <c r="AC38" i="5" s="1"/>
  <c r="AG38" i="5" s="1"/>
  <c r="AK38" i="5" s="1"/>
  <c r="AO38" i="5" s="1"/>
  <c r="AS38" i="5" s="1"/>
  <c r="AW38" i="5" s="1"/>
  <c r="BA38" i="5" s="1"/>
  <c r="BE38" i="5" s="1"/>
  <c r="BI38" i="5" s="1"/>
  <c r="BM38" i="5" s="1"/>
  <c r="BQ38" i="5" s="1"/>
  <c r="BU38" i="5" s="1"/>
  <c r="BY38" i="5" s="1"/>
  <c r="CC38" i="5" s="1"/>
  <c r="CG38" i="5" s="1"/>
  <c r="CK38" i="5" s="1"/>
  <c r="CO38" i="5" s="1"/>
  <c r="CS38" i="5" s="1"/>
  <c r="CW38" i="5" s="1"/>
  <c r="DA38" i="5" s="1"/>
  <c r="S39" i="5"/>
  <c r="S40" i="5" s="1"/>
  <c r="V40" i="5"/>
  <c r="AI39" i="5"/>
  <c r="AY39" i="5"/>
  <c r="BO39" i="5"/>
  <c r="CE39" i="5"/>
  <c r="CU39" i="5"/>
  <c r="AX41" i="5"/>
  <c r="BR41" i="5"/>
  <c r="AP43" i="5"/>
  <c r="AO43" i="5"/>
  <c r="BV43" i="5"/>
  <c r="BU43" i="5"/>
  <c r="DB43" i="5"/>
  <c r="DA43" i="5"/>
  <c r="R46" i="5"/>
  <c r="AT45" i="5"/>
  <c r="Z51" i="5"/>
  <c r="Z52" i="5" s="1"/>
  <c r="Y51" i="5"/>
  <c r="BF51" i="5"/>
  <c r="BE51" i="5"/>
  <c r="CL51" i="5"/>
  <c r="CK51" i="5"/>
  <c r="AR56" i="5"/>
  <c r="AV56" i="5" s="1"/>
  <c r="AW56" i="5"/>
  <c r="BA56" i="5" s="1"/>
  <c r="BE56" i="5" s="1"/>
  <c r="BI56" i="5" s="1"/>
  <c r="BM56" i="5" s="1"/>
  <c r="BQ56" i="5" s="1"/>
  <c r="BU56" i="5" s="1"/>
  <c r="BY56" i="5" s="1"/>
  <c r="CC56" i="5" s="1"/>
  <c r="CG56" i="5" s="1"/>
  <c r="CK56" i="5" s="1"/>
  <c r="CO56" i="5" s="1"/>
  <c r="CS56" i="5" s="1"/>
  <c r="CW56" i="5" s="1"/>
  <c r="DA56" i="5" s="1"/>
  <c r="AY55" i="5"/>
  <c r="BO55" i="5"/>
  <c r="CE55" i="5"/>
  <c r="CU55" i="5"/>
  <c r="V59" i="5"/>
  <c r="V60" i="5" s="1"/>
  <c r="U59" i="5"/>
  <c r="AL59" i="5"/>
  <c r="AK59" i="5"/>
  <c r="BB59" i="5"/>
  <c r="BA59" i="5"/>
  <c r="BR59" i="5"/>
  <c r="BQ59" i="5"/>
  <c r="CH59" i="5"/>
  <c r="CG59" i="5"/>
  <c r="CX59" i="5"/>
  <c r="CW59" i="5"/>
  <c r="W15" i="5"/>
  <c r="AM15" i="5"/>
  <c r="BC15" i="5"/>
  <c r="BS15" i="5"/>
  <c r="CI15" i="5"/>
  <c r="CY15" i="5"/>
  <c r="Q93" i="5"/>
  <c r="R93" i="5" s="1"/>
  <c r="R17" i="5"/>
  <c r="R18" i="5" s="1"/>
  <c r="AO93" i="5"/>
  <c r="AP93" i="5" s="1"/>
  <c r="CC93" i="5"/>
  <c r="CD93" i="5" s="1"/>
  <c r="CD17" i="5"/>
  <c r="DA93" i="5"/>
  <c r="DB93" i="5" s="1"/>
  <c r="U19" i="5"/>
  <c r="AK19" i="5"/>
  <c r="BA19" i="5"/>
  <c r="BA91" i="5" s="1"/>
  <c r="BQ19" i="5"/>
  <c r="CG19" i="5"/>
  <c r="CW19" i="5"/>
  <c r="V22" i="5"/>
  <c r="Z22" i="5" s="1"/>
  <c r="AD22" i="5" s="1"/>
  <c r="AH22" i="5" s="1"/>
  <c r="AL22" i="5" s="1"/>
  <c r="AP22" i="5" s="1"/>
  <c r="AT22" i="5" s="1"/>
  <c r="AA23" i="5"/>
  <c r="AQ23" i="5"/>
  <c r="BG23" i="5"/>
  <c r="BW23" i="5"/>
  <c r="CM23" i="5"/>
  <c r="DC23" i="5"/>
  <c r="U27" i="5"/>
  <c r="AK27" i="5"/>
  <c r="BA27" i="5"/>
  <c r="BQ27" i="5"/>
  <c r="CG27" i="5"/>
  <c r="CW27" i="5"/>
  <c r="AA31" i="5"/>
  <c r="AD32" i="5"/>
  <c r="AH32" i="5" s="1"/>
  <c r="AL32" i="5" s="1"/>
  <c r="AP32" i="5" s="1"/>
  <c r="AT32" i="5" s="1"/>
  <c r="AX32" i="5" s="1"/>
  <c r="BB32" i="5" s="1"/>
  <c r="BF32" i="5" s="1"/>
  <c r="BJ32" i="5" s="1"/>
  <c r="BN32" i="5" s="1"/>
  <c r="BR32" i="5" s="1"/>
  <c r="BV32" i="5" s="1"/>
  <c r="BZ32" i="5" s="1"/>
  <c r="CD32" i="5" s="1"/>
  <c r="CH32" i="5" s="1"/>
  <c r="CL32" i="5" s="1"/>
  <c r="CP32" i="5" s="1"/>
  <c r="CT32" i="5" s="1"/>
  <c r="CX32" i="5" s="1"/>
  <c r="DB32" i="5" s="1"/>
  <c r="AQ31" i="5"/>
  <c r="BG31" i="5"/>
  <c r="BW31" i="5"/>
  <c r="CM31" i="5"/>
  <c r="DC31" i="5"/>
  <c r="Q34" i="5"/>
  <c r="R33" i="5"/>
  <c r="R34" i="5" s="1"/>
  <c r="CD33" i="5"/>
  <c r="AT37" i="5"/>
  <c r="O39" i="5"/>
  <c r="O40" i="5" s="1"/>
  <c r="M40" i="5"/>
  <c r="Q40" i="5" s="1"/>
  <c r="U40" i="5" s="1"/>
  <c r="Y40" i="5" s="1"/>
  <c r="AC40" i="5" s="1"/>
  <c r="AG40" i="5" s="1"/>
  <c r="AK40" i="5" s="1"/>
  <c r="AO40" i="5" s="1"/>
  <c r="AS40" i="5" s="1"/>
  <c r="AW40" i="5" s="1"/>
  <c r="BA40" i="5" s="1"/>
  <c r="BE40" i="5" s="1"/>
  <c r="AE39" i="5"/>
  <c r="AU39" i="5"/>
  <c r="BK39" i="5"/>
  <c r="BI40" i="5"/>
  <c r="BM40" i="5" s="1"/>
  <c r="BQ40" i="5" s="1"/>
  <c r="BU40" i="5" s="1"/>
  <c r="BY40" i="5" s="1"/>
  <c r="CC40" i="5" s="1"/>
  <c r="CG40" i="5" s="1"/>
  <c r="CK40" i="5" s="1"/>
  <c r="CO40" i="5" s="1"/>
  <c r="CS40" i="5" s="1"/>
  <c r="CW40" i="5" s="1"/>
  <c r="DA40" i="5" s="1"/>
  <c r="CA39" i="5"/>
  <c r="CQ39" i="5"/>
  <c r="Q42" i="5"/>
  <c r="U42" i="5" s="1"/>
  <c r="Y42" i="5" s="1"/>
  <c r="AC42" i="5" s="1"/>
  <c r="AG42" i="5" s="1"/>
  <c r="AK42" i="5" s="1"/>
  <c r="AO42" i="5" s="1"/>
  <c r="AS42" i="5" s="1"/>
  <c r="AW42" i="5" s="1"/>
  <c r="BA42" i="5" s="1"/>
  <c r="BE42" i="5" s="1"/>
  <c r="BI42" i="5" s="1"/>
  <c r="BM42" i="5" s="1"/>
  <c r="BQ42" i="5" s="1"/>
  <c r="BU42" i="5" s="1"/>
  <c r="BY42" i="5" s="1"/>
  <c r="CC42" i="5" s="1"/>
  <c r="CG42" i="5" s="1"/>
  <c r="CK42" i="5" s="1"/>
  <c r="CO42" i="5" s="1"/>
  <c r="CS42" i="5" s="1"/>
  <c r="CW42" i="5" s="1"/>
  <c r="DA42" i="5" s="1"/>
  <c r="R41" i="5"/>
  <c r="AL41" i="5"/>
  <c r="AH43" i="5"/>
  <c r="AG43" i="5"/>
  <c r="BN43" i="5"/>
  <c r="BM43" i="5"/>
  <c r="CT43" i="5"/>
  <c r="CS43" i="5"/>
  <c r="BI46" i="5"/>
  <c r="BM46" i="5" s="1"/>
  <c r="BQ46" i="5" s="1"/>
  <c r="BU46" i="5" s="1"/>
  <c r="BY46" i="5" s="1"/>
  <c r="CC46" i="5" s="1"/>
  <c r="CG46" i="5" s="1"/>
  <c r="CK46" i="5" s="1"/>
  <c r="CO46" i="5" s="1"/>
  <c r="CS46" i="5" s="1"/>
  <c r="CW46" i="5" s="1"/>
  <c r="DA46" i="5" s="1"/>
  <c r="AK48" i="5"/>
  <c r="AO48" i="5" s="1"/>
  <c r="AS48" i="5" s="1"/>
  <c r="AW48" i="5" s="1"/>
  <c r="BA48" i="5" s="1"/>
  <c r="BE48" i="5" s="1"/>
  <c r="BI48" i="5" s="1"/>
  <c r="BM48" i="5" s="1"/>
  <c r="BQ48" i="5" s="1"/>
  <c r="BU48" i="5" s="1"/>
  <c r="BY48" i="5" s="1"/>
  <c r="CC48" i="5" s="1"/>
  <c r="CG48" i="5" s="1"/>
  <c r="CK48" i="5" s="1"/>
  <c r="CO48" i="5" s="1"/>
  <c r="CS48" i="5" s="1"/>
  <c r="CW48" i="5" s="1"/>
  <c r="DA48" i="5" s="1"/>
  <c r="CD49" i="5"/>
  <c r="CX49" i="5"/>
  <c r="R51" i="5"/>
  <c r="R52" i="5" s="1"/>
  <c r="P52" i="5"/>
  <c r="T52" i="5" s="1"/>
  <c r="X52" i="5" s="1"/>
  <c r="AB52" i="5" s="1"/>
  <c r="AF52" i="5" s="1"/>
  <c r="AJ52" i="5" s="1"/>
  <c r="AN52" i="5" s="1"/>
  <c r="AR52" i="5" s="1"/>
  <c r="AV52" i="5" s="1"/>
  <c r="AZ52" i="5" s="1"/>
  <c r="BD52" i="5" s="1"/>
  <c r="BH52" i="5" s="1"/>
  <c r="BL52" i="5" s="1"/>
  <c r="BP52" i="5" s="1"/>
  <c r="BT52" i="5" s="1"/>
  <c r="BX52" i="5" s="1"/>
  <c r="CB52" i="5" s="1"/>
  <c r="CF52" i="5" s="1"/>
  <c r="CJ52" i="5" s="1"/>
  <c r="CN52" i="5" s="1"/>
  <c r="CR52" i="5" s="1"/>
  <c r="CV52" i="5" s="1"/>
  <c r="CZ52" i="5" s="1"/>
  <c r="Q51" i="5"/>
  <c r="AX51" i="5"/>
  <c r="AW51" i="5"/>
  <c r="CD51" i="5"/>
  <c r="CC51" i="5"/>
  <c r="X54" i="5"/>
  <c r="AB54" i="5" s="1"/>
  <c r="AF54" i="5" s="1"/>
  <c r="AJ54" i="5" s="1"/>
  <c r="AN54" i="5" s="1"/>
  <c r="AR54" i="5" s="1"/>
  <c r="AV54" i="5" s="1"/>
  <c r="AZ54" i="5" s="1"/>
  <c r="BD54" i="5" s="1"/>
  <c r="BH54" i="5" s="1"/>
  <c r="BL54" i="5" s="1"/>
  <c r="BP54" i="5" s="1"/>
  <c r="BT54" i="5" s="1"/>
  <c r="BX54" i="5" s="1"/>
  <c r="CB54" i="5" s="1"/>
  <c r="CF54" i="5" s="1"/>
  <c r="CJ54" i="5" s="1"/>
  <c r="CN54" i="5" s="1"/>
  <c r="CR54" i="5" s="1"/>
  <c r="CV54" i="5" s="1"/>
  <c r="CZ54" i="5" s="1"/>
  <c r="CT57" i="5"/>
  <c r="O67" i="5"/>
  <c r="O68" i="5" s="1"/>
  <c r="M68" i="5"/>
  <c r="V67" i="5"/>
  <c r="T68" i="5"/>
  <c r="U67" i="5"/>
  <c r="CA67" i="5"/>
  <c r="CH67" i="5"/>
  <c r="CG67" i="5"/>
  <c r="BN57" i="5"/>
  <c r="CH57" i="5"/>
  <c r="DA63" i="5"/>
  <c r="DB63" i="5"/>
  <c r="BK67" i="5"/>
  <c r="BR67" i="5"/>
  <c r="BQ67" i="5"/>
  <c r="AD73" i="5"/>
  <c r="AV78" i="5"/>
  <c r="AZ78" i="5" s="1"/>
  <c r="BD78" i="5" s="1"/>
  <c r="BH78" i="5" s="1"/>
  <c r="BL78" i="5" s="1"/>
  <c r="BP78" i="5" s="1"/>
  <c r="BT78" i="5" s="1"/>
  <c r="BX78" i="5" s="1"/>
  <c r="CB78" i="5" s="1"/>
  <c r="CF78" i="5" s="1"/>
  <c r="M93" i="5"/>
  <c r="N93" i="5" s="1"/>
  <c r="AC93" i="5"/>
  <c r="AD93" i="5" s="1"/>
  <c r="AS93" i="5"/>
  <c r="AT93" i="5" s="1"/>
  <c r="BI93" i="5"/>
  <c r="BJ93" i="5" s="1"/>
  <c r="BY93" i="5"/>
  <c r="BZ93" i="5" s="1"/>
  <c r="CO93" i="5"/>
  <c r="CP93" i="5" s="1"/>
  <c r="CW35" i="5"/>
  <c r="V38" i="5"/>
  <c r="Z38" i="5" s="1"/>
  <c r="AD38" i="5" s="1"/>
  <c r="AH38" i="5" s="1"/>
  <c r="AL38" i="5" s="1"/>
  <c r="AP38" i="5" s="1"/>
  <c r="AA39" i="5"/>
  <c r="AQ39" i="5"/>
  <c r="BG39" i="5"/>
  <c r="BW39" i="5"/>
  <c r="CM39" i="5"/>
  <c r="DC39" i="5"/>
  <c r="T42" i="5"/>
  <c r="X42" i="5" s="1"/>
  <c r="AB42" i="5" s="1"/>
  <c r="AF42" i="5" s="1"/>
  <c r="AJ42" i="5" s="1"/>
  <c r="N43" i="5"/>
  <c r="N44" i="5" s="1"/>
  <c r="L44" i="5"/>
  <c r="P44" i="5" s="1"/>
  <c r="T44" i="5" s="1"/>
  <c r="X44" i="5" s="1"/>
  <c r="AB44" i="5" s="1"/>
  <c r="AF44" i="5" s="1"/>
  <c r="AJ44" i="5" s="1"/>
  <c r="AN44" i="5" s="1"/>
  <c r="AR44" i="5" s="1"/>
  <c r="AV44" i="5" s="1"/>
  <c r="AZ44" i="5" s="1"/>
  <c r="BD44" i="5" s="1"/>
  <c r="BH44" i="5" s="1"/>
  <c r="BL44" i="5" s="1"/>
  <c r="BP44" i="5" s="1"/>
  <c r="BT44" i="5" s="1"/>
  <c r="BX44" i="5" s="1"/>
  <c r="CB44" i="5" s="1"/>
  <c r="CF44" i="5" s="1"/>
  <c r="CJ44" i="5" s="1"/>
  <c r="CN44" i="5" s="1"/>
  <c r="CR44" i="5" s="1"/>
  <c r="CV44" i="5" s="1"/>
  <c r="CZ44" i="5" s="1"/>
  <c r="M43" i="5"/>
  <c r="V43" i="5"/>
  <c r="U43" i="5"/>
  <c r="AD43" i="5"/>
  <c r="AC43" i="5"/>
  <c r="AL43" i="5"/>
  <c r="AK43" i="5"/>
  <c r="AT43" i="5"/>
  <c r="AS43" i="5"/>
  <c r="BB43" i="5"/>
  <c r="BA43" i="5"/>
  <c r="BJ43" i="5"/>
  <c r="BI43" i="5"/>
  <c r="BR43" i="5"/>
  <c r="BQ43" i="5"/>
  <c r="BZ43" i="5"/>
  <c r="BY43" i="5"/>
  <c r="CH43" i="5"/>
  <c r="CG43" i="5"/>
  <c r="CP43" i="5"/>
  <c r="CO43" i="5"/>
  <c r="CX43" i="5"/>
  <c r="CW43" i="5"/>
  <c r="AA47" i="5"/>
  <c r="AD48" i="5"/>
  <c r="AH48" i="5" s="1"/>
  <c r="AL48" i="5" s="1"/>
  <c r="AP48" i="5" s="1"/>
  <c r="AT48" i="5" s="1"/>
  <c r="AX48" i="5" s="1"/>
  <c r="BB48" i="5" s="1"/>
  <c r="BF48" i="5" s="1"/>
  <c r="BJ48" i="5" s="1"/>
  <c r="AQ47" i="5"/>
  <c r="BG47" i="5"/>
  <c r="BW47" i="5"/>
  <c r="CM47" i="5"/>
  <c r="DC47" i="5"/>
  <c r="AF50" i="5"/>
  <c r="AJ50" i="5" s="1"/>
  <c r="N51" i="5"/>
  <c r="N52" i="5" s="1"/>
  <c r="L52" i="5"/>
  <c r="M51" i="5"/>
  <c r="V51" i="5"/>
  <c r="V52" i="5" s="1"/>
  <c r="U51" i="5"/>
  <c r="AD51" i="5"/>
  <c r="AC51" i="5"/>
  <c r="AL51" i="5"/>
  <c r="AK51" i="5"/>
  <c r="AT51" i="5"/>
  <c r="AS51" i="5"/>
  <c r="BB51" i="5"/>
  <c r="BA51" i="5"/>
  <c r="BJ51" i="5"/>
  <c r="BI51" i="5"/>
  <c r="BR51" i="5"/>
  <c r="BQ51" i="5"/>
  <c r="BZ51" i="5"/>
  <c r="BY51" i="5"/>
  <c r="CH51" i="5"/>
  <c r="CG51" i="5"/>
  <c r="CP51" i="5"/>
  <c r="CO51" i="5"/>
  <c r="CX51" i="5"/>
  <c r="CW51" i="5"/>
  <c r="AT53" i="5"/>
  <c r="BZ53" i="5"/>
  <c r="AZ56" i="5"/>
  <c r="BD56" i="5" s="1"/>
  <c r="BH56" i="5" s="1"/>
  <c r="BL56" i="5" s="1"/>
  <c r="BP56" i="5" s="1"/>
  <c r="BT56" i="5" s="1"/>
  <c r="BX56" i="5" s="1"/>
  <c r="CB56" i="5" s="1"/>
  <c r="CF56" i="5" s="1"/>
  <c r="CJ56" i="5" s="1"/>
  <c r="CN56" i="5" s="1"/>
  <c r="CR56" i="5" s="1"/>
  <c r="CV56" i="5" s="1"/>
  <c r="CZ56" i="5" s="1"/>
  <c r="BG55" i="5"/>
  <c r="BW55" i="5"/>
  <c r="CM55" i="5"/>
  <c r="DC55" i="5"/>
  <c r="M56" i="5"/>
  <c r="Q56" i="5" s="1"/>
  <c r="U56" i="5" s="1"/>
  <c r="Y56" i="5" s="1"/>
  <c r="AC56" i="5" s="1"/>
  <c r="AG56" i="5" s="1"/>
  <c r="AK56" i="5" s="1"/>
  <c r="AO56" i="5" s="1"/>
  <c r="AS56" i="5" s="1"/>
  <c r="T58" i="5"/>
  <c r="X58" i="5" s="1"/>
  <c r="AB58" i="5" s="1"/>
  <c r="AF58" i="5" s="1"/>
  <c r="AJ58" i="5" s="1"/>
  <c r="AN58" i="5" s="1"/>
  <c r="AR58" i="5" s="1"/>
  <c r="AV58" i="5" s="1"/>
  <c r="AZ58" i="5" s="1"/>
  <c r="BD58" i="5" s="1"/>
  <c r="BH58" i="5" s="1"/>
  <c r="BL58" i="5" s="1"/>
  <c r="BP58" i="5" s="1"/>
  <c r="BT58" i="5" s="1"/>
  <c r="BX58" i="5" s="1"/>
  <c r="CB58" i="5" s="1"/>
  <c r="CF58" i="5" s="1"/>
  <c r="CJ58" i="5" s="1"/>
  <c r="CN58" i="5" s="1"/>
  <c r="CR58" i="5" s="1"/>
  <c r="CV58" i="5" s="1"/>
  <c r="CZ58" i="5" s="1"/>
  <c r="AH57" i="5"/>
  <c r="BB57" i="5"/>
  <c r="N59" i="5"/>
  <c r="N60" i="5" s="1"/>
  <c r="L60" i="5"/>
  <c r="M59" i="5"/>
  <c r="AD59" i="5"/>
  <c r="AC59" i="5"/>
  <c r="AT59" i="5"/>
  <c r="AS59" i="5"/>
  <c r="BJ59" i="5"/>
  <c r="BI59" i="5"/>
  <c r="BZ59" i="5"/>
  <c r="BY59" i="5"/>
  <c r="CP59" i="5"/>
  <c r="CO59" i="5"/>
  <c r="AB66" i="5"/>
  <c r="AF66" i="5" s="1"/>
  <c r="AU67" i="5"/>
  <c r="BB67" i="5"/>
  <c r="BA67" i="5"/>
  <c r="BR69" i="5"/>
  <c r="AZ74" i="5"/>
  <c r="BD74" i="5" s="1"/>
  <c r="BH74" i="5" s="1"/>
  <c r="BL74" i="5" s="1"/>
  <c r="BP74" i="5" s="1"/>
  <c r="BT74" i="5" s="1"/>
  <c r="BX74" i="5" s="1"/>
  <c r="CB74" i="5" s="1"/>
  <c r="CF74" i="5" s="1"/>
  <c r="CJ74" i="5" s="1"/>
  <c r="CN74" i="5" s="1"/>
  <c r="CR74" i="5" s="1"/>
  <c r="CV74" i="5" s="1"/>
  <c r="CZ74" i="5" s="1"/>
  <c r="CS35" i="5"/>
  <c r="R38" i="5"/>
  <c r="W39" i="5"/>
  <c r="Z40" i="5"/>
  <c r="AD40" i="5" s="1"/>
  <c r="AH40" i="5" s="1"/>
  <c r="AL40" i="5" s="1"/>
  <c r="AM39" i="5"/>
  <c r="AP40" i="5"/>
  <c r="AT40" i="5" s="1"/>
  <c r="AX40" i="5" s="1"/>
  <c r="BB40" i="5" s="1"/>
  <c r="BF40" i="5" s="1"/>
  <c r="BJ40" i="5" s="1"/>
  <c r="BN40" i="5" s="1"/>
  <c r="BR40" i="5" s="1"/>
  <c r="BV40" i="5" s="1"/>
  <c r="BZ40" i="5" s="1"/>
  <c r="CD40" i="5" s="1"/>
  <c r="CH40" i="5" s="1"/>
  <c r="CL40" i="5" s="1"/>
  <c r="CP40" i="5" s="1"/>
  <c r="CT40" i="5" s="1"/>
  <c r="CX40" i="5" s="1"/>
  <c r="DB40" i="5" s="1"/>
  <c r="BC39" i="5"/>
  <c r="BS39" i="5"/>
  <c r="CI39" i="5"/>
  <c r="CY39" i="5"/>
  <c r="AH41" i="5"/>
  <c r="AN42" i="5"/>
  <c r="AR42" i="5" s="1"/>
  <c r="AV42" i="5" s="1"/>
  <c r="AZ42" i="5" s="1"/>
  <c r="BD42" i="5" s="1"/>
  <c r="BH42" i="5" s="1"/>
  <c r="BL42" i="5" s="1"/>
  <c r="BP42" i="5" s="1"/>
  <c r="BT42" i="5" s="1"/>
  <c r="BX42" i="5" s="1"/>
  <c r="CB42" i="5" s="1"/>
  <c r="CF42" i="5" s="1"/>
  <c r="CJ42" i="5" s="1"/>
  <c r="CN42" i="5" s="1"/>
  <c r="CR42" i="5" s="1"/>
  <c r="CV42" i="5" s="1"/>
  <c r="CZ42" i="5" s="1"/>
  <c r="BN41" i="5"/>
  <c r="CT41" i="5"/>
  <c r="V46" i="5"/>
  <c r="Z46" i="5" s="1"/>
  <c r="AD46" i="5" s="1"/>
  <c r="AH46" i="5" s="1"/>
  <c r="AL46" i="5" s="1"/>
  <c r="AP46" i="5" s="1"/>
  <c r="W47" i="5"/>
  <c r="Z48" i="5"/>
  <c r="AM47" i="5"/>
  <c r="BC47" i="5"/>
  <c r="BS47" i="5"/>
  <c r="CI47" i="5"/>
  <c r="CY47" i="5"/>
  <c r="U50" i="5"/>
  <c r="Y50" i="5" s="1"/>
  <c r="AC50" i="5" s="1"/>
  <c r="AG50" i="5" s="1"/>
  <c r="AK50" i="5" s="1"/>
  <c r="AO50" i="5" s="1"/>
  <c r="AH49" i="5"/>
  <c r="AN50" i="5"/>
  <c r="AR50" i="5" s="1"/>
  <c r="AV50" i="5" s="1"/>
  <c r="AZ50" i="5" s="1"/>
  <c r="BD50" i="5" s="1"/>
  <c r="BH50" i="5" s="1"/>
  <c r="BL50" i="5" s="1"/>
  <c r="BP50" i="5" s="1"/>
  <c r="BT50" i="5" s="1"/>
  <c r="BX50" i="5" s="1"/>
  <c r="CB50" i="5" s="1"/>
  <c r="CF50" i="5" s="1"/>
  <c r="CJ50" i="5" s="1"/>
  <c r="CN50" i="5" s="1"/>
  <c r="CR50" i="5" s="1"/>
  <c r="CV50" i="5" s="1"/>
  <c r="CZ50" i="5" s="1"/>
  <c r="AS50" i="5"/>
  <c r="AW50" i="5" s="1"/>
  <c r="BA50" i="5" s="1"/>
  <c r="BE50" i="5" s="1"/>
  <c r="BI50" i="5" s="1"/>
  <c r="BM50" i="5" s="1"/>
  <c r="BQ50" i="5" s="1"/>
  <c r="BU50" i="5" s="1"/>
  <c r="BY50" i="5" s="1"/>
  <c r="CC50" i="5" s="1"/>
  <c r="CG50" i="5" s="1"/>
  <c r="CK50" i="5" s="1"/>
  <c r="CO50" i="5" s="1"/>
  <c r="CS50" i="5" s="1"/>
  <c r="CW50" i="5" s="1"/>
  <c r="DA50" i="5" s="1"/>
  <c r="BN49" i="5"/>
  <c r="CT49" i="5"/>
  <c r="AP54" i="5"/>
  <c r="W55" i="5"/>
  <c r="W56" i="5" s="1"/>
  <c r="AA56" i="5" s="1"/>
  <c r="AE56" i="5" s="1"/>
  <c r="AI56" i="5" s="1"/>
  <c r="Z56" i="5"/>
  <c r="AD56" i="5" s="1"/>
  <c r="AH56" i="5" s="1"/>
  <c r="AL56" i="5" s="1"/>
  <c r="AP56" i="5" s="1"/>
  <c r="AT56" i="5" s="1"/>
  <c r="AX56" i="5" s="1"/>
  <c r="BB56" i="5" s="1"/>
  <c r="BF56" i="5" s="1"/>
  <c r="BJ56" i="5" s="1"/>
  <c r="BN56" i="5" s="1"/>
  <c r="BR56" i="5" s="1"/>
  <c r="BV56" i="5" s="1"/>
  <c r="BZ56" i="5" s="1"/>
  <c r="CD56" i="5" s="1"/>
  <c r="CH56" i="5" s="1"/>
  <c r="CL56" i="5" s="1"/>
  <c r="CP56" i="5" s="1"/>
  <c r="CT56" i="5" s="1"/>
  <c r="CX56" i="5" s="1"/>
  <c r="DB56" i="5" s="1"/>
  <c r="AM55" i="5"/>
  <c r="BC55" i="5"/>
  <c r="BS55" i="5"/>
  <c r="CI55" i="5"/>
  <c r="CY55" i="5"/>
  <c r="U58" i="5"/>
  <c r="Y58" i="5" s="1"/>
  <c r="AC58" i="5" s="1"/>
  <c r="AG58" i="5" s="1"/>
  <c r="AK58" i="5" s="1"/>
  <c r="AO58" i="5" s="1"/>
  <c r="AS58" i="5" s="1"/>
  <c r="AW58" i="5" s="1"/>
  <c r="BA58" i="5" s="1"/>
  <c r="BE58" i="5" s="1"/>
  <c r="BI58" i="5" s="1"/>
  <c r="BM58" i="5" s="1"/>
  <c r="BQ58" i="5" s="1"/>
  <c r="BU58" i="5" s="1"/>
  <c r="BY58" i="5" s="1"/>
  <c r="CC58" i="5" s="1"/>
  <c r="CG58" i="5" s="1"/>
  <c r="CK58" i="5" s="1"/>
  <c r="CO58" i="5" s="1"/>
  <c r="CS58" i="5" s="1"/>
  <c r="CW58" i="5" s="1"/>
  <c r="DA58" i="5" s="1"/>
  <c r="V57" i="5"/>
  <c r="AJ62" i="5"/>
  <c r="AN62" i="5" s="1"/>
  <c r="AR62" i="5" s="1"/>
  <c r="AV62" i="5" s="1"/>
  <c r="AZ62" i="5" s="1"/>
  <c r="BD62" i="5" s="1"/>
  <c r="BH62" i="5" s="1"/>
  <c r="BL62" i="5" s="1"/>
  <c r="BP62" i="5" s="1"/>
  <c r="BT62" i="5" s="1"/>
  <c r="BX62" i="5" s="1"/>
  <c r="CB62" i="5" s="1"/>
  <c r="CF62" i="5" s="1"/>
  <c r="CJ62" i="5" s="1"/>
  <c r="CN62" i="5" s="1"/>
  <c r="CR62" i="5" s="1"/>
  <c r="CV62" i="5" s="1"/>
  <c r="CZ62" i="5" s="1"/>
  <c r="CK63" i="5"/>
  <c r="CL63" i="5"/>
  <c r="AE67" i="5"/>
  <c r="AL67" i="5"/>
  <c r="AK67" i="5"/>
  <c r="CQ67" i="5"/>
  <c r="CX67" i="5"/>
  <c r="CW67" i="5"/>
  <c r="BF69" i="5"/>
  <c r="CP73" i="5"/>
  <c r="AF78" i="5"/>
  <c r="AJ78" i="5" s="1"/>
  <c r="V62" i="5"/>
  <c r="Z62" i="5" s="1"/>
  <c r="AD62" i="5" s="1"/>
  <c r="AH62" i="5" s="1"/>
  <c r="AL62" i="5" s="1"/>
  <c r="AP62" i="5" s="1"/>
  <c r="AT62" i="5" s="1"/>
  <c r="AX62" i="5" s="1"/>
  <c r="BB62" i="5" s="1"/>
  <c r="BF62" i="5" s="1"/>
  <c r="BJ62" i="5" s="1"/>
  <c r="BN62" i="5" s="1"/>
  <c r="BR62" i="5" s="1"/>
  <c r="BV62" i="5" s="1"/>
  <c r="BZ62" i="5" s="1"/>
  <c r="CD62" i="5" s="1"/>
  <c r="CH62" i="5" s="1"/>
  <c r="CL62" i="5" s="1"/>
  <c r="CP62" i="5" s="1"/>
  <c r="CT62" i="5" s="1"/>
  <c r="CX62" i="5" s="1"/>
  <c r="DB62" i="5" s="1"/>
  <c r="U64" i="5"/>
  <c r="Y64" i="5" s="1"/>
  <c r="AC64" i="5" s="1"/>
  <c r="W63" i="5"/>
  <c r="AM63" i="5"/>
  <c r="BC63" i="5"/>
  <c r="BS63" i="5"/>
  <c r="BF65" i="5"/>
  <c r="X68" i="5"/>
  <c r="AB68" i="5" s="1"/>
  <c r="BD68" i="5"/>
  <c r="BH68" i="5" s="1"/>
  <c r="BL68" i="5" s="1"/>
  <c r="BP68" i="5" s="1"/>
  <c r="BT68" i="5" s="1"/>
  <c r="BX68" i="5" s="1"/>
  <c r="CB68" i="5" s="1"/>
  <c r="CF68" i="5" s="1"/>
  <c r="CJ68" i="5" s="1"/>
  <c r="CN68" i="5" s="1"/>
  <c r="CR68" i="5" s="1"/>
  <c r="CV68" i="5" s="1"/>
  <c r="CZ68" i="5" s="1"/>
  <c r="R69" i="5"/>
  <c r="R70" i="5" s="1"/>
  <c r="V70" i="5" s="1"/>
  <c r="Z70" i="5" s="1"/>
  <c r="AD70" i="5" s="1"/>
  <c r="Q70" i="5"/>
  <c r="U70" i="5" s="1"/>
  <c r="Y70" i="5" s="1"/>
  <c r="AC70" i="5" s="1"/>
  <c r="CD69" i="5"/>
  <c r="U71" i="5"/>
  <c r="V71" i="5"/>
  <c r="AJ72" i="5"/>
  <c r="AN72" i="5" s="1"/>
  <c r="AR72" i="5" s="1"/>
  <c r="AV72" i="5" s="1"/>
  <c r="AZ72" i="5" s="1"/>
  <c r="BD72" i="5" s="1"/>
  <c r="BH72" i="5" s="1"/>
  <c r="BL72" i="5" s="1"/>
  <c r="BP72" i="5" s="1"/>
  <c r="BT72" i="5" s="1"/>
  <c r="BX72" i="5" s="1"/>
  <c r="CB72" i="5" s="1"/>
  <c r="CF72" i="5" s="1"/>
  <c r="CJ72" i="5" s="1"/>
  <c r="CN72" i="5" s="1"/>
  <c r="CR72" i="5" s="1"/>
  <c r="CV72" i="5" s="1"/>
  <c r="CZ72" i="5" s="1"/>
  <c r="AK71" i="5"/>
  <c r="AL71" i="5"/>
  <c r="BA71" i="5"/>
  <c r="BB71" i="5"/>
  <c r="BQ71" i="5"/>
  <c r="BR71" i="5"/>
  <c r="CG71" i="5"/>
  <c r="CH71" i="5"/>
  <c r="CW71" i="5"/>
  <c r="CX71" i="5"/>
  <c r="Q74" i="5"/>
  <c r="U74" i="5" s="1"/>
  <c r="R73" i="5"/>
  <c r="R74" i="5" s="1"/>
  <c r="V74" i="5" s="1"/>
  <c r="X74" i="5"/>
  <c r="AB74" i="5" s="1"/>
  <c r="AF74" i="5" s="1"/>
  <c r="AJ74" i="5" s="1"/>
  <c r="BV73" i="5"/>
  <c r="CD73" i="5"/>
  <c r="BT76" i="5"/>
  <c r="CA75" i="5"/>
  <c r="CQ75" i="5"/>
  <c r="AN78" i="5"/>
  <c r="AR78" i="5" s="1"/>
  <c r="BV77" i="5"/>
  <c r="CJ78" i="5"/>
  <c r="CN78" i="5" s="1"/>
  <c r="CR78" i="5" s="1"/>
  <c r="CV78" i="5" s="1"/>
  <c r="CZ78" i="5" s="1"/>
  <c r="Q80" i="5"/>
  <c r="U80" i="5" s="1"/>
  <c r="Y80" i="5" s="1"/>
  <c r="AC80" i="5" s="1"/>
  <c r="AG80" i="5" s="1"/>
  <c r="AK80" i="5" s="1"/>
  <c r="AO80" i="5" s="1"/>
  <c r="AS80" i="5" s="1"/>
  <c r="AW80" i="5" s="1"/>
  <c r="BA80" i="5" s="1"/>
  <c r="BE80" i="5" s="1"/>
  <c r="BI80" i="5" s="1"/>
  <c r="BM80" i="5" s="1"/>
  <c r="BQ80" i="5" s="1"/>
  <c r="BU80" i="5" s="1"/>
  <c r="BY80" i="5" s="1"/>
  <c r="CC80" i="5" s="1"/>
  <c r="CG80" i="5" s="1"/>
  <c r="CK80" i="5" s="1"/>
  <c r="CO80" i="5" s="1"/>
  <c r="CS80" i="5" s="1"/>
  <c r="CW80" i="5" s="1"/>
  <c r="DA80" i="5" s="1"/>
  <c r="V83" i="5"/>
  <c r="U83" i="5"/>
  <c r="AL83" i="5"/>
  <c r="AK83" i="5"/>
  <c r="BB83" i="5"/>
  <c r="BA83" i="5"/>
  <c r="BR83" i="5"/>
  <c r="BQ83" i="5"/>
  <c r="CH83" i="5"/>
  <c r="CG83" i="5"/>
  <c r="CX83" i="5"/>
  <c r="CW83" i="5"/>
  <c r="P58" i="5"/>
  <c r="R59" i="5"/>
  <c r="R60" i="5" s="1"/>
  <c r="P60" i="5"/>
  <c r="T60" i="5" s="1"/>
  <c r="X60" i="5" s="1"/>
  <c r="AB60" i="5" s="1"/>
  <c r="AF60" i="5" s="1"/>
  <c r="AJ60" i="5" s="1"/>
  <c r="AN60" i="5" s="1"/>
  <c r="AR60" i="5" s="1"/>
  <c r="AV60" i="5" s="1"/>
  <c r="AZ60" i="5" s="1"/>
  <c r="BD60" i="5" s="1"/>
  <c r="BH60" i="5" s="1"/>
  <c r="BL60" i="5" s="1"/>
  <c r="BP60" i="5" s="1"/>
  <c r="BT60" i="5" s="1"/>
  <c r="BX60" i="5" s="1"/>
  <c r="CB60" i="5" s="1"/>
  <c r="CF60" i="5" s="1"/>
  <c r="CJ60" i="5" s="1"/>
  <c r="CN60" i="5" s="1"/>
  <c r="CR60" i="5" s="1"/>
  <c r="CV60" i="5" s="1"/>
  <c r="CZ60" i="5" s="1"/>
  <c r="Q59" i="5"/>
  <c r="Z59" i="5"/>
  <c r="Y59" i="5"/>
  <c r="AH59" i="5"/>
  <c r="AG59" i="5"/>
  <c r="AP59" i="5"/>
  <c r="AO59" i="5"/>
  <c r="AX59" i="5"/>
  <c r="AW59" i="5"/>
  <c r="BF59" i="5"/>
  <c r="BE59" i="5"/>
  <c r="BN59" i="5"/>
  <c r="BM59" i="5"/>
  <c r="BV59" i="5"/>
  <c r="BU59" i="5"/>
  <c r="CD59" i="5"/>
  <c r="CC59" i="5"/>
  <c r="CL59" i="5"/>
  <c r="CK59" i="5"/>
  <c r="CT59" i="5"/>
  <c r="CS59" i="5"/>
  <c r="DB59" i="5"/>
  <c r="DA59" i="5"/>
  <c r="AO62" i="5"/>
  <c r="AS62" i="5" s="1"/>
  <c r="AW62" i="5" s="1"/>
  <c r="BA62" i="5" s="1"/>
  <c r="BE62" i="5" s="1"/>
  <c r="BI62" i="5" s="1"/>
  <c r="BM62" i="5" s="1"/>
  <c r="BQ62" i="5" s="1"/>
  <c r="BU62" i="5"/>
  <c r="BY62" i="5" s="1"/>
  <c r="CC62" i="5" s="1"/>
  <c r="CG62" i="5" s="1"/>
  <c r="CK62" i="5" s="1"/>
  <c r="CO62" i="5" s="1"/>
  <c r="CS62" i="5" s="1"/>
  <c r="CW62" i="5" s="1"/>
  <c r="DA62" i="5"/>
  <c r="S63" i="5"/>
  <c r="V64" i="5"/>
  <c r="Z64" i="5" s="1"/>
  <c r="AD64" i="5" s="1"/>
  <c r="AH64" i="5" s="1"/>
  <c r="AL64" i="5" s="1"/>
  <c r="AP64" i="5" s="1"/>
  <c r="AT64" i="5" s="1"/>
  <c r="AX64" i="5" s="1"/>
  <c r="BB64" i="5" s="1"/>
  <c r="BF64" i="5" s="1"/>
  <c r="BJ64" i="5" s="1"/>
  <c r="BN64" i="5" s="1"/>
  <c r="BR64" i="5" s="1"/>
  <c r="BV64" i="5" s="1"/>
  <c r="BZ64" i="5" s="1"/>
  <c r="AG64" i="5"/>
  <c r="AK64" i="5" s="1"/>
  <c r="AO64" i="5" s="1"/>
  <c r="AS64" i="5" s="1"/>
  <c r="AW64" i="5" s="1"/>
  <c r="BA64" i="5" s="1"/>
  <c r="BE64" i="5" s="1"/>
  <c r="BI64" i="5" s="1"/>
  <c r="BM64" i="5" s="1"/>
  <c r="BQ64" i="5" s="1"/>
  <c r="BU64" i="5" s="1"/>
  <c r="AI63" i="5"/>
  <c r="AY63" i="5"/>
  <c r="BO63" i="5"/>
  <c r="AJ66" i="5"/>
  <c r="AN66" i="5" s="1"/>
  <c r="AR66" i="5" s="1"/>
  <c r="AV66" i="5" s="1"/>
  <c r="AZ66" i="5" s="1"/>
  <c r="BD66" i="5" s="1"/>
  <c r="BH66" i="5" s="1"/>
  <c r="BL66" i="5" s="1"/>
  <c r="BP66" i="5" s="1"/>
  <c r="BT66" i="5" s="1"/>
  <c r="BX66" i="5" s="1"/>
  <c r="CB66" i="5" s="1"/>
  <c r="CF66" i="5" s="1"/>
  <c r="CJ66" i="5" s="1"/>
  <c r="CN66" i="5" s="1"/>
  <c r="CR66" i="5" s="1"/>
  <c r="CV66" i="5" s="1"/>
  <c r="CZ66" i="5" s="1"/>
  <c r="Q66" i="5"/>
  <c r="U66" i="5" s="1"/>
  <c r="Y66" i="5" s="1"/>
  <c r="AC66" i="5" s="1"/>
  <c r="AG66" i="5" s="1"/>
  <c r="AK66" i="5" s="1"/>
  <c r="AO66" i="5" s="1"/>
  <c r="AS66" i="5" s="1"/>
  <c r="AW66" i="5" s="1"/>
  <c r="BA66" i="5" s="1"/>
  <c r="BE66" i="5" s="1"/>
  <c r="BI66" i="5" s="1"/>
  <c r="BM66" i="5" s="1"/>
  <c r="BQ66" i="5" s="1"/>
  <c r="BU66" i="5" s="1"/>
  <c r="BY66" i="5" s="1"/>
  <c r="CC66" i="5" s="1"/>
  <c r="CG66" i="5" s="1"/>
  <c r="CK66" i="5" s="1"/>
  <c r="CO66" i="5" s="1"/>
  <c r="CS66" i="5" s="1"/>
  <c r="CW66" i="5" s="1"/>
  <c r="DA66" i="5" s="1"/>
  <c r="P68" i="5"/>
  <c r="Y67" i="5"/>
  <c r="AF68" i="5"/>
  <c r="AJ68" i="5" s="1"/>
  <c r="AN68" i="5" s="1"/>
  <c r="AR68" i="5" s="1"/>
  <c r="AV68" i="5" s="1"/>
  <c r="AZ68" i="5" s="1"/>
  <c r="AO67" i="5"/>
  <c r="BE67" i="5"/>
  <c r="BU67" i="5"/>
  <c r="CK67" i="5"/>
  <c r="DA67" i="5"/>
  <c r="BB69" i="5"/>
  <c r="Y71" i="5"/>
  <c r="AO71" i="5"/>
  <c r="BE71" i="5"/>
  <c r="BU71" i="5"/>
  <c r="CK71" i="5"/>
  <c r="DA71" i="5"/>
  <c r="AA75" i="5"/>
  <c r="AD76" i="5"/>
  <c r="AH76" i="5" s="1"/>
  <c r="AL76" i="5" s="1"/>
  <c r="AP76" i="5" s="1"/>
  <c r="AT76" i="5" s="1"/>
  <c r="AX76" i="5" s="1"/>
  <c r="BB76" i="5" s="1"/>
  <c r="BF76" i="5" s="1"/>
  <c r="BJ76" i="5" s="1"/>
  <c r="BN76" i="5" s="1"/>
  <c r="BR76" i="5" s="1"/>
  <c r="BV76" i="5" s="1"/>
  <c r="BZ76" i="5" s="1"/>
  <c r="CD76" i="5" s="1"/>
  <c r="CH76" i="5" s="1"/>
  <c r="CL76" i="5" s="1"/>
  <c r="AQ75" i="5"/>
  <c r="BG75" i="5"/>
  <c r="BW75" i="5"/>
  <c r="CM75" i="5"/>
  <c r="CP76" i="5"/>
  <c r="CT76" i="5" s="1"/>
  <c r="CX76" i="5" s="1"/>
  <c r="DC75" i="5"/>
  <c r="M76" i="5"/>
  <c r="AC78" i="5"/>
  <c r="AG78" i="5" s="1"/>
  <c r="AK78" i="5" s="1"/>
  <c r="AO78" i="5" s="1"/>
  <c r="AS78" i="5" s="1"/>
  <c r="AW78" i="5" s="1"/>
  <c r="BA78" i="5" s="1"/>
  <c r="BE78" i="5" s="1"/>
  <c r="BI78" i="5" s="1"/>
  <c r="BM78" i="5" s="1"/>
  <c r="BQ78" i="5" s="1"/>
  <c r="BU78" i="5" s="1"/>
  <c r="BY78" i="5" s="1"/>
  <c r="CC78" i="5" s="1"/>
  <c r="CG78" i="5" s="1"/>
  <c r="CK78" i="5" s="1"/>
  <c r="CO78" i="5" s="1"/>
  <c r="CS78" i="5" s="1"/>
  <c r="CW78" i="5" s="1"/>
  <c r="DA78" i="5" s="1"/>
  <c r="BB77" i="5"/>
  <c r="BJ77" i="5"/>
  <c r="Z80" i="5"/>
  <c r="AD80" i="5" s="1"/>
  <c r="AH80" i="5"/>
  <c r="AL80" i="5" s="1"/>
  <c r="AP80" i="5" s="1"/>
  <c r="AT80" i="5" s="1"/>
  <c r="AX80" i="5" s="1"/>
  <c r="BB80" i="5" s="1"/>
  <c r="BF80" i="5" s="1"/>
  <c r="BJ80" i="5" s="1"/>
  <c r="BN80" i="5" s="1"/>
  <c r="BR80" i="5" s="1"/>
  <c r="BV80" i="5" s="1"/>
  <c r="BZ80" i="5" s="1"/>
  <c r="CD80" i="5" s="1"/>
  <c r="CH80" i="5" s="1"/>
  <c r="CL80" i="5" s="1"/>
  <c r="CP80" i="5" s="1"/>
  <c r="CT80" i="5" s="1"/>
  <c r="CX80" i="5" s="1"/>
  <c r="DB80" i="5" s="1"/>
  <c r="CX87" i="5"/>
  <c r="CW87" i="5"/>
  <c r="M90" i="5"/>
  <c r="Q90" i="5" s="1"/>
  <c r="U90" i="5" s="1"/>
  <c r="Y90" i="5" s="1"/>
  <c r="AC90" i="5" s="1"/>
  <c r="AG90" i="5" s="1"/>
  <c r="AK90" i="5" s="1"/>
  <c r="AO90" i="5" s="1"/>
  <c r="AS90" i="5" s="1"/>
  <c r="AW90" i="5" s="1"/>
  <c r="BA90" i="5" s="1"/>
  <c r="BE90" i="5" s="1"/>
  <c r="N89" i="5"/>
  <c r="N90" i="5" s="1"/>
  <c r="N41" i="5"/>
  <c r="N42" i="5" s="1"/>
  <c r="AD41" i="5"/>
  <c r="AT41" i="5"/>
  <c r="BJ41" i="5"/>
  <c r="BZ41" i="5"/>
  <c r="CP41" i="5"/>
  <c r="N49" i="5"/>
  <c r="N50" i="5" s="1"/>
  <c r="AD49" i="5"/>
  <c r="AT49" i="5"/>
  <c r="BJ49" i="5"/>
  <c r="BZ49" i="5"/>
  <c r="CP49" i="5"/>
  <c r="Q58" i="5"/>
  <c r="R57" i="5"/>
  <c r="AX57" i="5"/>
  <c r="CD57" i="5"/>
  <c r="R62" i="5"/>
  <c r="O63" i="5"/>
  <c r="O64" i="5" s="1"/>
  <c r="AE63" i="5"/>
  <c r="AU63" i="5"/>
  <c r="BK63" i="5"/>
  <c r="CG63" i="5"/>
  <c r="CH63" i="5"/>
  <c r="CW63" i="5"/>
  <c r="CX63" i="5"/>
  <c r="M64" i="5"/>
  <c r="Q64" i="5" s="1"/>
  <c r="R66" i="5"/>
  <c r="V66" i="5" s="1"/>
  <c r="Z66" i="5" s="1"/>
  <c r="AD66" i="5" s="1"/>
  <c r="AH66" i="5" s="1"/>
  <c r="AL66" i="5" s="1"/>
  <c r="AP66" i="5" s="1"/>
  <c r="BV65" i="5"/>
  <c r="R68" i="5"/>
  <c r="AH69" i="5"/>
  <c r="AG70" i="5"/>
  <c r="AK70" i="5" s="1"/>
  <c r="AO70" i="5" s="1"/>
  <c r="AS70" i="5" s="1"/>
  <c r="CT69" i="5"/>
  <c r="Z71" i="5"/>
  <c r="AP71" i="5"/>
  <c r="BF71" i="5"/>
  <c r="BV71" i="5"/>
  <c r="CL71" i="5"/>
  <c r="DB71" i="5"/>
  <c r="AH73" i="5"/>
  <c r="AN74" i="5"/>
  <c r="AR74" i="5" s="1"/>
  <c r="AV74" i="5" s="1"/>
  <c r="BF73" i="5"/>
  <c r="DB76" i="5"/>
  <c r="X78" i="5"/>
  <c r="AB78" i="5" s="1"/>
  <c r="CL85" i="5"/>
  <c r="CC63" i="5"/>
  <c r="CS63" i="5"/>
  <c r="T70" i="5"/>
  <c r="X70" i="5" s="1"/>
  <c r="AB70" i="5" s="1"/>
  <c r="AF70" i="5" s="1"/>
  <c r="AJ70" i="5" s="1"/>
  <c r="AN70" i="5" s="1"/>
  <c r="AR70" i="5" s="1"/>
  <c r="AV70" i="5" s="1"/>
  <c r="AZ70" i="5" s="1"/>
  <c r="BD70" i="5" s="1"/>
  <c r="BH70" i="5" s="1"/>
  <c r="BL70" i="5" s="1"/>
  <c r="BP70" i="5" s="1"/>
  <c r="BT70" i="5" s="1"/>
  <c r="BX70" i="5" s="1"/>
  <c r="CB70" i="5" s="1"/>
  <c r="CF70" i="5" s="1"/>
  <c r="CJ70" i="5" s="1"/>
  <c r="CN70" i="5" s="1"/>
  <c r="CR70" i="5" s="1"/>
  <c r="CV70" i="5" s="1"/>
  <c r="CZ70" i="5" s="1"/>
  <c r="P72" i="5"/>
  <c r="T72" i="5" s="1"/>
  <c r="X72" i="5" s="1"/>
  <c r="AB72" i="5" s="1"/>
  <c r="AF72" i="5" s="1"/>
  <c r="Q71" i="5"/>
  <c r="AG71" i="5"/>
  <c r="AW71" i="5"/>
  <c r="BM71" i="5"/>
  <c r="CC71" i="5"/>
  <c r="CS71" i="5"/>
  <c r="Z76" i="5"/>
  <c r="BS75" i="5"/>
  <c r="CI75" i="5"/>
  <c r="CY75" i="5"/>
  <c r="S80" i="5"/>
  <c r="W80" i="5"/>
  <c r="AA80" i="5"/>
  <c r="AE80" i="5" s="1"/>
  <c r="AI80" i="5" s="1"/>
  <c r="AM80" i="5" s="1"/>
  <c r="AQ80" i="5" s="1"/>
  <c r="AU80" i="5" s="1"/>
  <c r="AY80" i="5" s="1"/>
  <c r="BC80" i="5" s="1"/>
  <c r="BG80" i="5" s="1"/>
  <c r="BK80" i="5" s="1"/>
  <c r="BO80" i="5" s="1"/>
  <c r="BS80" i="5" s="1"/>
  <c r="BW80" i="5" s="1"/>
  <c r="CA80" i="5" s="1"/>
  <c r="CE80" i="5" s="1"/>
  <c r="CI80" i="5" s="1"/>
  <c r="CM80" i="5" s="1"/>
  <c r="CQ80" i="5" s="1"/>
  <c r="CU80" i="5" s="1"/>
  <c r="CY80" i="5" s="1"/>
  <c r="DC80" i="5" s="1"/>
  <c r="AL81" i="5"/>
  <c r="N57" i="5"/>
  <c r="N58" i="5" s="1"/>
  <c r="AD57" i="5"/>
  <c r="AT57" i="5"/>
  <c r="BJ57" i="5"/>
  <c r="BZ57" i="5"/>
  <c r="CP57" i="5"/>
  <c r="P64" i="5"/>
  <c r="T64" i="5"/>
  <c r="X64" i="5"/>
  <c r="AB64" i="5"/>
  <c r="AF64" i="5" s="1"/>
  <c r="AJ64" i="5" s="1"/>
  <c r="AN64" i="5" s="1"/>
  <c r="AR64" i="5" s="1"/>
  <c r="AV64" i="5" s="1"/>
  <c r="AZ64" i="5" s="1"/>
  <c r="BD64" i="5" s="1"/>
  <c r="BH64" i="5" s="1"/>
  <c r="BL64" i="5" s="1"/>
  <c r="BP64" i="5" s="1"/>
  <c r="BT64" i="5" s="1"/>
  <c r="BX64" i="5" s="1"/>
  <c r="CB64" i="5" s="1"/>
  <c r="CF64" i="5" s="1"/>
  <c r="CJ64" i="5" s="1"/>
  <c r="CN64" i="5" s="1"/>
  <c r="CR64" i="5" s="1"/>
  <c r="CV64" i="5" s="1"/>
  <c r="CZ64" i="5" s="1"/>
  <c r="BY63" i="5"/>
  <c r="CD63" i="5"/>
  <c r="CO63" i="5"/>
  <c r="CT63" i="5"/>
  <c r="Q67" i="5"/>
  <c r="AG67" i="5"/>
  <c r="AW67" i="5"/>
  <c r="BM67" i="5"/>
  <c r="CC67" i="5"/>
  <c r="CS67" i="5"/>
  <c r="AW70" i="5"/>
  <c r="BA70" i="5" s="1"/>
  <c r="BE70" i="5" s="1"/>
  <c r="BI70" i="5" s="1"/>
  <c r="BM70" i="5" s="1"/>
  <c r="BQ70" i="5" s="1"/>
  <c r="BU70" i="5" s="1"/>
  <c r="BY70" i="5" s="1"/>
  <c r="CC70" i="5" s="1"/>
  <c r="CG70" i="5" s="1"/>
  <c r="CK70" i="5" s="1"/>
  <c r="CO70" i="5" s="1"/>
  <c r="CS70" i="5" s="1"/>
  <c r="CW70" i="5" s="1"/>
  <c r="DA70" i="5" s="1"/>
  <c r="L72" i="5"/>
  <c r="M71" i="5"/>
  <c r="R71" i="5"/>
  <c r="R72" i="5" s="1"/>
  <c r="AC71" i="5"/>
  <c r="AH71" i="5"/>
  <c r="AS71" i="5"/>
  <c r="AX71" i="5"/>
  <c r="BI71" i="5"/>
  <c r="BN71" i="5"/>
  <c r="BY71" i="5"/>
  <c r="CD71" i="5"/>
  <c r="CO71" i="5"/>
  <c r="CT71" i="5"/>
  <c r="Z74" i="5"/>
  <c r="BN73" i="5"/>
  <c r="Y74" i="5"/>
  <c r="AC74" i="5" s="1"/>
  <c r="AG74" i="5" s="1"/>
  <c r="AK74" i="5" s="1"/>
  <c r="AO74" i="5" s="1"/>
  <c r="AS74" i="5" s="1"/>
  <c r="AW74" i="5" s="1"/>
  <c r="BA74" i="5" s="1"/>
  <c r="BE74" i="5" s="1"/>
  <c r="BI74" i="5" s="1"/>
  <c r="BM74" i="5" s="1"/>
  <c r="BQ74" i="5" s="1"/>
  <c r="BU74" i="5" s="1"/>
  <c r="BY74" i="5" s="1"/>
  <c r="CC74" i="5" s="1"/>
  <c r="CG74" i="5" s="1"/>
  <c r="CK74" i="5" s="1"/>
  <c r="CO74" i="5" s="1"/>
  <c r="CS74" i="5" s="1"/>
  <c r="CW74" i="5" s="1"/>
  <c r="DA74" i="5" s="1"/>
  <c r="S75" i="5"/>
  <c r="S76" i="5" s="1"/>
  <c r="W76" i="5" s="1"/>
  <c r="V76" i="5"/>
  <c r="AI75" i="5"/>
  <c r="AY75" i="5"/>
  <c r="BO75" i="5"/>
  <c r="BX76" i="5"/>
  <c r="CB76" i="5" s="1"/>
  <c r="CF76" i="5" s="1"/>
  <c r="CJ76" i="5" s="1"/>
  <c r="CN76" i="5" s="1"/>
  <c r="CR76" i="5" s="1"/>
  <c r="CV76" i="5" s="1"/>
  <c r="CZ76" i="5" s="1"/>
  <c r="CE75" i="5"/>
  <c r="CU75" i="5"/>
  <c r="Q76" i="5"/>
  <c r="U76" i="5" s="1"/>
  <c r="Y76" i="5" s="1"/>
  <c r="AC76" i="5" s="1"/>
  <c r="AG76" i="5" s="1"/>
  <c r="AK76" i="5" s="1"/>
  <c r="AO76" i="5" s="1"/>
  <c r="AS76" i="5" s="1"/>
  <c r="AW76" i="5" s="1"/>
  <c r="BA76" i="5" s="1"/>
  <c r="BE76" i="5" s="1"/>
  <c r="BI76" i="5" s="1"/>
  <c r="BM76" i="5" s="1"/>
  <c r="BQ76" i="5" s="1"/>
  <c r="BU76" i="5" s="1"/>
  <c r="BY76" i="5" s="1"/>
  <c r="CC76" i="5" s="1"/>
  <c r="CG76" i="5" s="1"/>
  <c r="CK76" i="5" s="1"/>
  <c r="CO76" i="5" s="1"/>
  <c r="CS76" i="5" s="1"/>
  <c r="CW76" i="5" s="1"/>
  <c r="DA76" i="5" s="1"/>
  <c r="N77" i="5"/>
  <c r="N78" i="5" s="1"/>
  <c r="R78" i="5" s="1"/>
  <c r="V78" i="5" s="1"/>
  <c r="Z78" i="5" s="1"/>
  <c r="AD78" i="5" s="1"/>
  <c r="AH78" i="5" s="1"/>
  <c r="AL78" i="5" s="1"/>
  <c r="AP78" i="5" s="1"/>
  <c r="BZ77" i="5"/>
  <c r="BR81" i="5"/>
  <c r="BJ85" i="5"/>
  <c r="Q88" i="5"/>
  <c r="S87" i="5"/>
  <c r="S88" i="5" s="1"/>
  <c r="AI87" i="5"/>
  <c r="AY87" i="5"/>
  <c r="BO87" i="5"/>
  <c r="CE87" i="5"/>
  <c r="CT81" i="5"/>
  <c r="N83" i="5"/>
  <c r="N84" i="5" s="1"/>
  <c r="L84" i="5"/>
  <c r="P84" i="5" s="1"/>
  <c r="T84" i="5" s="1"/>
  <c r="X84" i="5" s="1"/>
  <c r="AB84" i="5" s="1"/>
  <c r="AF84" i="5" s="1"/>
  <c r="AJ84" i="5" s="1"/>
  <c r="AN84" i="5" s="1"/>
  <c r="AR84" i="5" s="1"/>
  <c r="AV84" i="5" s="1"/>
  <c r="AZ84" i="5" s="1"/>
  <c r="BD84" i="5" s="1"/>
  <c r="BH84" i="5" s="1"/>
  <c r="BL84" i="5" s="1"/>
  <c r="BP84" i="5" s="1"/>
  <c r="BT84" i="5" s="1"/>
  <c r="BX84" i="5" s="1"/>
  <c r="CB84" i="5" s="1"/>
  <c r="CF84" i="5" s="1"/>
  <c r="CJ84" i="5" s="1"/>
  <c r="CN84" i="5" s="1"/>
  <c r="CR84" i="5" s="1"/>
  <c r="CV84" i="5" s="1"/>
  <c r="CZ84" i="5" s="1"/>
  <c r="M83" i="5"/>
  <c r="AD83" i="5"/>
  <c r="AC83" i="5"/>
  <c r="AT83" i="5"/>
  <c r="AS83" i="5"/>
  <c r="BJ83" i="5"/>
  <c r="BI83" i="5"/>
  <c r="BZ83" i="5"/>
  <c r="BY83" i="5"/>
  <c r="CP83" i="5"/>
  <c r="CO83" i="5"/>
  <c r="AS86" i="5"/>
  <c r="AW86" i="5" s="1"/>
  <c r="BA86" i="5" s="1"/>
  <c r="BE86" i="5" s="1"/>
  <c r="BI86" i="5" s="1"/>
  <c r="BM86" i="5" s="1"/>
  <c r="BQ86" i="5" s="1"/>
  <c r="BU86" i="5" s="1"/>
  <c r="BY86" i="5" s="1"/>
  <c r="CC86" i="5" s="1"/>
  <c r="CG86" i="5" s="1"/>
  <c r="CK86" i="5" s="1"/>
  <c r="CO86" i="5" s="1"/>
  <c r="CS86" i="5" s="1"/>
  <c r="CW86" i="5" s="1"/>
  <c r="DA86" i="5" s="1"/>
  <c r="AT77" i="5"/>
  <c r="V81" i="5"/>
  <c r="BB81" i="5"/>
  <c r="CH81" i="5"/>
  <c r="AN86" i="5"/>
  <c r="AR86" i="5" s="1"/>
  <c r="AV86" i="5" s="1"/>
  <c r="AZ86" i="5" s="1"/>
  <c r="BD86" i="5" s="1"/>
  <c r="BH86" i="5" s="1"/>
  <c r="BL86" i="5" s="1"/>
  <c r="BP86" i="5" s="1"/>
  <c r="BT86" i="5" s="1"/>
  <c r="BX86" i="5" s="1"/>
  <c r="CB86" i="5" s="1"/>
  <c r="CF86" i="5" s="1"/>
  <c r="CJ86" i="5" s="1"/>
  <c r="CN86" i="5" s="1"/>
  <c r="CR86" i="5" s="1"/>
  <c r="CV86" i="5" s="1"/>
  <c r="CZ86" i="5" s="1"/>
  <c r="Y86" i="5"/>
  <c r="AC86" i="5" s="1"/>
  <c r="AG86" i="5" s="1"/>
  <c r="AK86" i="5" s="1"/>
  <c r="AO86" i="5" s="1"/>
  <c r="Q82" i="5"/>
  <c r="U82" i="5" s="1"/>
  <c r="Y82" i="5" s="1"/>
  <c r="AB82" i="5"/>
  <c r="AF82" i="5" s="1"/>
  <c r="AJ82" i="5" s="1"/>
  <c r="AN82" i="5" s="1"/>
  <c r="AR82" i="5" s="1"/>
  <c r="AV82" i="5" s="1"/>
  <c r="AZ82" i="5" s="1"/>
  <c r="BD82" i="5" s="1"/>
  <c r="BH82" i="5" s="1"/>
  <c r="BL82" i="5" s="1"/>
  <c r="BP82" i="5" s="1"/>
  <c r="BT82" i="5" s="1"/>
  <c r="BX82" i="5" s="1"/>
  <c r="CB82" i="5" s="1"/>
  <c r="CF82" i="5" s="1"/>
  <c r="CJ82" i="5" s="1"/>
  <c r="CN82" i="5" s="1"/>
  <c r="CR82" i="5" s="1"/>
  <c r="CV82" i="5" s="1"/>
  <c r="CZ82" i="5" s="1"/>
  <c r="M88" i="5"/>
  <c r="O87" i="5"/>
  <c r="O88" i="5" s="1"/>
  <c r="R88" i="5"/>
  <c r="V88" i="5" s="1"/>
  <c r="Z88" i="5" s="1"/>
  <c r="AD88" i="5" s="1"/>
  <c r="AH88" i="5" s="1"/>
  <c r="AL88" i="5" s="1"/>
  <c r="AP88" i="5" s="1"/>
  <c r="AT88" i="5" s="1"/>
  <c r="AX88" i="5" s="1"/>
  <c r="BB88" i="5" s="1"/>
  <c r="BF88" i="5" s="1"/>
  <c r="BJ88" i="5" s="1"/>
  <c r="BN88" i="5" s="1"/>
  <c r="BR88" i="5" s="1"/>
  <c r="BV88" i="5" s="1"/>
  <c r="BZ88" i="5" s="1"/>
  <c r="CD88" i="5" s="1"/>
  <c r="CH88" i="5" s="1"/>
  <c r="CL88" i="5" s="1"/>
  <c r="CP88" i="5" s="1"/>
  <c r="AE87" i="5"/>
  <c r="AU87" i="5"/>
  <c r="BK87" i="5"/>
  <c r="CA87" i="5"/>
  <c r="CB93" i="5"/>
  <c r="X82" i="5"/>
  <c r="AC82" i="5"/>
  <c r="AG82" i="5" s="1"/>
  <c r="AK82" i="5" s="1"/>
  <c r="AO82" i="5" s="1"/>
  <c r="AS82" i="5" s="1"/>
  <c r="AW82" i="5" s="1"/>
  <c r="BA82" i="5" s="1"/>
  <c r="BE82" i="5" s="1"/>
  <c r="BI82" i="5"/>
  <c r="BM82" i="5" s="1"/>
  <c r="BQ82" i="5" s="1"/>
  <c r="BU82" i="5" s="1"/>
  <c r="BY82" i="5" s="1"/>
  <c r="CC82" i="5" s="1"/>
  <c r="CG82" i="5" s="1"/>
  <c r="CK82" i="5" s="1"/>
  <c r="CO82" i="5" s="1"/>
  <c r="CS82" i="5" s="1"/>
  <c r="CW82" i="5" s="1"/>
  <c r="DA82" i="5" s="1"/>
  <c r="CP81" i="5"/>
  <c r="R83" i="5"/>
  <c r="R84" i="5" s="1"/>
  <c r="Q83" i="5"/>
  <c r="Z83" i="5"/>
  <c r="Y83" i="5"/>
  <c r="AH83" i="5"/>
  <c r="AG83" i="5"/>
  <c r="AP83" i="5"/>
  <c r="AO83" i="5"/>
  <c r="AX83" i="5"/>
  <c r="AW83" i="5"/>
  <c r="BF83" i="5"/>
  <c r="BE83" i="5"/>
  <c r="BN83" i="5"/>
  <c r="BM83" i="5"/>
  <c r="BV83" i="5"/>
  <c r="BU83" i="5"/>
  <c r="CD83" i="5"/>
  <c r="CC83" i="5"/>
  <c r="CL83" i="5"/>
  <c r="CK83" i="5"/>
  <c r="CT83" i="5"/>
  <c r="CS83" i="5"/>
  <c r="DB83" i="5"/>
  <c r="DA83" i="5"/>
  <c r="V86" i="5"/>
  <c r="Z86" i="5" s="1"/>
  <c r="AD86" i="5" s="1"/>
  <c r="AH86" i="5" s="1"/>
  <c r="AL86" i="5" s="1"/>
  <c r="AP86" i="5" s="1"/>
  <c r="AT86" i="5" s="1"/>
  <c r="AX86" i="5" s="1"/>
  <c r="BB86" i="5" s="1"/>
  <c r="BF86" i="5" s="1"/>
  <c r="Y88" i="5"/>
  <c r="AC88" i="5" s="1"/>
  <c r="AG88" i="5" s="1"/>
  <c r="AK88" i="5" s="1"/>
  <c r="AO88" i="5" s="1"/>
  <c r="AS88" i="5" s="1"/>
  <c r="AW88" i="5" s="1"/>
  <c r="BA88" i="5" s="1"/>
  <c r="BE88" i="5" s="1"/>
  <c r="BI88" i="5" s="1"/>
  <c r="BM88" i="5" s="1"/>
  <c r="BQ88" i="5" s="1"/>
  <c r="BU88" i="5" s="1"/>
  <c r="BY88" i="5" s="1"/>
  <c r="CC88" i="5" s="1"/>
  <c r="CG88" i="5" s="1"/>
  <c r="CK88" i="5" s="1"/>
  <c r="CO88" i="5" s="1"/>
  <c r="AA87" i="5"/>
  <c r="AQ87" i="5"/>
  <c r="BG87" i="5"/>
  <c r="BW87" i="5"/>
  <c r="N81" i="5"/>
  <c r="N82" i="5" s="1"/>
  <c r="R82" i="5" s="1"/>
  <c r="T82" i="5"/>
  <c r="AD81" i="5"/>
  <c r="AT81" i="5"/>
  <c r="BJ81" i="5"/>
  <c r="BZ81" i="5"/>
  <c r="R86" i="5"/>
  <c r="P88" i="5"/>
  <c r="T88" i="5" s="1"/>
  <c r="X88" i="5" s="1"/>
  <c r="AB88" i="5" s="1"/>
  <c r="AF88" i="5" s="1"/>
  <c r="AJ88" i="5" s="1"/>
  <c r="AN88" i="5" s="1"/>
  <c r="AR88" i="5" s="1"/>
  <c r="AV88" i="5" s="1"/>
  <c r="AZ88" i="5" s="1"/>
  <c r="BD88" i="5" s="1"/>
  <c r="BH88" i="5" s="1"/>
  <c r="BL88" i="5" s="1"/>
  <c r="BP88" i="5" s="1"/>
  <c r="BT88" i="5" s="1"/>
  <c r="BX88" i="5" s="1"/>
  <c r="CB88" i="5" s="1"/>
  <c r="CF88" i="5" s="1"/>
  <c r="CJ88" i="5" s="1"/>
  <c r="CN88" i="5" s="1"/>
  <c r="CR88" i="5" s="1"/>
  <c r="CV88" i="5" s="1"/>
  <c r="CZ88" i="5" s="1"/>
  <c r="U88" i="5"/>
  <c r="W87" i="5"/>
  <c r="AM87" i="5"/>
  <c r="BC87" i="5"/>
  <c r="BS87" i="5"/>
  <c r="CI87" i="5"/>
  <c r="CM87" i="5"/>
  <c r="CT87" i="5"/>
  <c r="CS87" i="5"/>
  <c r="R90" i="5"/>
  <c r="Z89" i="5"/>
  <c r="AF90" i="5"/>
  <c r="AJ90" i="5" s="1"/>
  <c r="AN90" i="5" s="1"/>
  <c r="AR90" i="5" s="1"/>
  <c r="AV90" i="5" s="1"/>
  <c r="AZ90" i="5" s="1"/>
  <c r="BD90" i="5" s="1"/>
  <c r="BH90" i="5" s="1"/>
  <c r="BL90" i="5" s="1"/>
  <c r="BP90" i="5" s="1"/>
  <c r="BT90" i="5" s="1"/>
  <c r="BX90" i="5" s="1"/>
  <c r="CB90" i="5" s="1"/>
  <c r="CF90" i="5" s="1"/>
  <c r="CJ90" i="5" s="1"/>
  <c r="CN90" i="5" s="1"/>
  <c r="CR90" i="5" s="1"/>
  <c r="CV90" i="5" s="1"/>
  <c r="CZ90" i="5" s="1"/>
  <c r="BF89" i="5"/>
  <c r="CL89" i="5"/>
  <c r="P93" i="5"/>
  <c r="AF93" i="5"/>
  <c r="AH93" i="5"/>
  <c r="AT89" i="5"/>
  <c r="BZ89" i="5"/>
  <c r="AV93" i="5"/>
  <c r="AX93" i="5"/>
  <c r="V89" i="5"/>
  <c r="BB89" i="5"/>
  <c r="BI90" i="5"/>
  <c r="BM90" i="5" s="1"/>
  <c r="BQ90" i="5" s="1"/>
  <c r="BU90" i="5" s="1"/>
  <c r="BY90" i="5" s="1"/>
  <c r="CC90" i="5" s="1"/>
  <c r="CH89" i="5"/>
  <c r="CG90" i="5"/>
  <c r="CK90" i="5" s="1"/>
  <c r="CO90" i="5" s="1"/>
  <c r="CS90" i="5" s="1"/>
  <c r="CW90" i="5" s="1"/>
  <c r="DA90" i="5" s="1"/>
  <c r="BL93" i="5"/>
  <c r="BN93" i="5"/>
  <c r="AA102" i="5"/>
  <c r="AE101" i="5"/>
  <c r="W102" i="5"/>
  <c r="AJ14" i="4"/>
  <c r="AN14" i="4"/>
  <c r="AR14" i="4" s="1"/>
  <c r="AV14" i="4" s="1"/>
  <c r="AZ14" i="4" s="1"/>
  <c r="BD14" i="4" s="1"/>
  <c r="AB15" i="4"/>
  <c r="AF15" i="4"/>
  <c r="AJ15" i="4" s="1"/>
  <c r="AN15" i="4" s="1"/>
  <c r="AR15" i="4" s="1"/>
  <c r="CR8" i="4"/>
  <c r="T14" i="4"/>
  <c r="BX10" i="4"/>
  <c r="AN8" i="4"/>
  <c r="CE42" i="4"/>
  <c r="CJ41" i="4"/>
  <c r="BD41" i="4"/>
  <c r="X41" i="4"/>
  <c r="CU42" i="4"/>
  <c r="CQ23" i="5" l="1"/>
  <c r="BO23" i="5"/>
  <c r="AP16" i="5"/>
  <c r="AT16" i="5" s="1"/>
  <c r="AX16" i="5" s="1"/>
  <c r="BB16" i="5" s="1"/>
  <c r="BF16" i="5" s="1"/>
  <c r="BJ16" i="5" s="1"/>
  <c r="BN16" i="5" s="1"/>
  <c r="BR16" i="5" s="1"/>
  <c r="BV16" i="5" s="1"/>
  <c r="BZ16" i="5" s="1"/>
  <c r="CD16" i="5" s="1"/>
  <c r="CH16" i="5" s="1"/>
  <c r="CL16" i="5" s="1"/>
  <c r="CP16" i="5" s="1"/>
  <c r="CT16" i="5" s="1"/>
  <c r="CX16" i="5" s="1"/>
  <c r="DB16" i="5" s="1"/>
  <c r="CU83" i="5"/>
  <c r="CS91" i="5"/>
  <c r="BC83" i="5"/>
  <c r="CY67" i="5"/>
  <c r="M44" i="5"/>
  <c r="O43" i="5"/>
  <c r="O44" i="5" s="1"/>
  <c r="DC63" i="5"/>
  <c r="W67" i="5"/>
  <c r="AY51" i="5"/>
  <c r="BS27" i="5"/>
  <c r="CI19" i="5"/>
  <c r="W19" i="5"/>
  <c r="U91" i="5"/>
  <c r="AE35" i="5"/>
  <c r="AQ27" i="5"/>
  <c r="BO27" i="5"/>
  <c r="DA91" i="5"/>
  <c r="DC15" i="5"/>
  <c r="U22" i="5"/>
  <c r="Q94" i="5"/>
  <c r="BJ86" i="5"/>
  <c r="BN86" i="5" s="1"/>
  <c r="BR86" i="5" s="1"/>
  <c r="BV86" i="5" s="1"/>
  <c r="BZ86" i="5" s="1"/>
  <c r="CD86" i="5" s="1"/>
  <c r="CH86" i="5" s="1"/>
  <c r="BO67" i="5"/>
  <c r="BV66" i="5"/>
  <c r="BZ66" i="5" s="1"/>
  <c r="CD66" i="5" s="1"/>
  <c r="CH66" i="5" s="1"/>
  <c r="CL66" i="5" s="1"/>
  <c r="CP66" i="5" s="1"/>
  <c r="CT66" i="5" s="1"/>
  <c r="CX66" i="5" s="1"/>
  <c r="DB66" i="5" s="1"/>
  <c r="BC71" i="5"/>
  <c r="AM51" i="5"/>
  <c r="AU43" i="5"/>
  <c r="AS91" i="5"/>
  <c r="BK35" i="5"/>
  <c r="DC27" i="5"/>
  <c r="AE23" i="5"/>
  <c r="AC91" i="5"/>
  <c r="AI51" i="5"/>
  <c r="N94" i="5"/>
  <c r="L94" i="5"/>
  <c r="O104" i="5" s="1"/>
  <c r="O106" i="5" s="1"/>
  <c r="BK83" i="5"/>
  <c r="CE71" i="5"/>
  <c r="S71" i="5"/>
  <c r="BG71" i="5"/>
  <c r="DC67" i="5"/>
  <c r="AQ67" i="5"/>
  <c r="CE59" i="5"/>
  <c r="BO83" i="5"/>
  <c r="CQ63" i="5"/>
  <c r="AY59" i="5"/>
  <c r="BK59" i="5"/>
  <c r="CY51" i="5"/>
  <c r="BC59" i="5"/>
  <c r="BJ22" i="5"/>
  <c r="BN22" i="5" s="1"/>
  <c r="BR22" i="5" s="1"/>
  <c r="BV22" i="5" s="1"/>
  <c r="BZ22" i="5" s="1"/>
  <c r="CD22" i="5" s="1"/>
  <c r="CH22" i="5" s="1"/>
  <c r="CL22" i="5" s="1"/>
  <c r="CP22" i="5" s="1"/>
  <c r="CT22" i="5" s="1"/>
  <c r="CX22" i="5" s="1"/>
  <c r="DB22" i="5" s="1"/>
  <c r="Q54" i="5"/>
  <c r="U54" i="5" s="1"/>
  <c r="Y54" i="5" s="1"/>
  <c r="AC54" i="5" s="1"/>
  <c r="AG54" i="5" s="1"/>
  <c r="AK54" i="5" s="1"/>
  <c r="AO54" i="5" s="1"/>
  <c r="AS54" i="5" s="1"/>
  <c r="AW54" i="5" s="1"/>
  <c r="BA54" i="5" s="1"/>
  <c r="BE54" i="5" s="1"/>
  <c r="BI54" i="5" s="1"/>
  <c r="BM54" i="5" s="1"/>
  <c r="BQ54" i="5" s="1"/>
  <c r="BU54" i="5" s="1"/>
  <c r="BY54" i="5" s="1"/>
  <c r="CC54" i="5" s="1"/>
  <c r="CG54" i="5" s="1"/>
  <c r="CK54" i="5" s="1"/>
  <c r="CO54" i="5" s="1"/>
  <c r="CS54" i="5" s="1"/>
  <c r="CW54" i="5" s="1"/>
  <c r="DA54" i="5" s="1"/>
  <c r="M94" i="5"/>
  <c r="BO35" i="5"/>
  <c r="AH24" i="5"/>
  <c r="AL24" i="5" s="1"/>
  <c r="AP24" i="5" s="1"/>
  <c r="AT24" i="5" s="1"/>
  <c r="AX24" i="5" s="1"/>
  <c r="BB24" i="5" s="1"/>
  <c r="BF24" i="5" s="1"/>
  <c r="BJ24" i="5" s="1"/>
  <c r="BN24" i="5" s="1"/>
  <c r="BR24" i="5" s="1"/>
  <c r="BV24" i="5" s="1"/>
  <c r="BZ24" i="5" s="1"/>
  <c r="CD24" i="5" s="1"/>
  <c r="CH24" i="5" s="1"/>
  <c r="CL24" i="5" s="1"/>
  <c r="CP24" i="5" s="1"/>
  <c r="CT24" i="5" s="1"/>
  <c r="CX24" i="5" s="1"/>
  <c r="DB24" i="5" s="1"/>
  <c r="BO19" i="5"/>
  <c r="BO91" i="5" s="1"/>
  <c r="BM91" i="5"/>
  <c r="AI101" i="5"/>
  <c r="AE102" i="5"/>
  <c r="AI83" i="5"/>
  <c r="BK71" i="5"/>
  <c r="AY71" i="5"/>
  <c r="CE63" i="5"/>
  <c r="CM71" i="5"/>
  <c r="AA71" i="5"/>
  <c r="BW67" i="5"/>
  <c r="S59" i="5"/>
  <c r="V84" i="5"/>
  <c r="Z84" i="5" s="1"/>
  <c r="AD84" i="5" s="1"/>
  <c r="AH84" i="5" s="1"/>
  <c r="AL84" i="5" s="1"/>
  <c r="AP84" i="5" s="1"/>
  <c r="AT84" i="5" s="1"/>
  <c r="AX84" i="5" s="1"/>
  <c r="BB84" i="5" s="1"/>
  <c r="BF84" i="5" s="1"/>
  <c r="BJ84" i="5" s="1"/>
  <c r="BN84" i="5" s="1"/>
  <c r="BR84" i="5" s="1"/>
  <c r="BV84" i="5" s="1"/>
  <c r="BZ84" i="5" s="1"/>
  <c r="CD84" i="5" s="1"/>
  <c r="CH84" i="5" s="1"/>
  <c r="CL84" i="5" s="1"/>
  <c r="CP84" i="5" s="1"/>
  <c r="CT84" i="5" s="1"/>
  <c r="CX84" i="5" s="1"/>
  <c r="DB84" i="5" s="1"/>
  <c r="BS51" i="5"/>
  <c r="CA43" i="5"/>
  <c r="BO43" i="5"/>
  <c r="CY27" i="5"/>
  <c r="AM27" i="5"/>
  <c r="BC19" i="5"/>
  <c r="CG91" i="5"/>
  <c r="CM51" i="5"/>
  <c r="BG19" i="5"/>
  <c r="BK19" i="5"/>
  <c r="Q44" i="5"/>
  <c r="S43" i="5"/>
  <c r="S44" i="5" s="1"/>
  <c r="Q91" i="5"/>
  <c r="DC35" i="5"/>
  <c r="CQ15" i="5"/>
  <c r="U44" i="5"/>
  <c r="W43" i="5"/>
  <c r="W44" i="5" s="1"/>
  <c r="CE51" i="5"/>
  <c r="CU43" i="5"/>
  <c r="AA32" i="5"/>
  <c r="AE32" i="5" s="1"/>
  <c r="AI32" i="5" s="1"/>
  <c r="AM32" i="5" s="1"/>
  <c r="AQ32" i="5" s="1"/>
  <c r="AU32" i="5" s="1"/>
  <c r="AY32" i="5" s="1"/>
  <c r="BC32" i="5" s="1"/>
  <c r="BG32" i="5" s="1"/>
  <c r="BK32" i="5" s="1"/>
  <c r="BO32" i="5" s="1"/>
  <c r="BS32" i="5" s="1"/>
  <c r="BW32" i="5" s="1"/>
  <c r="CA32" i="5" s="1"/>
  <c r="CE32" i="5" s="1"/>
  <c r="CI32" i="5" s="1"/>
  <c r="CM32" i="5" s="1"/>
  <c r="CQ32" i="5" s="1"/>
  <c r="CU32" i="5" s="1"/>
  <c r="CY32" i="5" s="1"/>
  <c r="DC32" i="5" s="1"/>
  <c r="BS59" i="5"/>
  <c r="AQ43" i="5"/>
  <c r="BS35" i="5"/>
  <c r="AM35" i="5"/>
  <c r="BG27" i="5"/>
  <c r="CA23" i="5"/>
  <c r="O23" i="5"/>
  <c r="O24" i="5" s="1"/>
  <c r="M24" i="5"/>
  <c r="AX22" i="5"/>
  <c r="BB22" i="5" s="1"/>
  <c r="BF22" i="5" s="1"/>
  <c r="BW19" i="5"/>
  <c r="AD20" i="5"/>
  <c r="AT66" i="5"/>
  <c r="AX66" i="5" s="1"/>
  <c r="BB66" i="5" s="1"/>
  <c r="BO51" i="5"/>
  <c r="AY43" i="5"/>
  <c r="CQ27" i="5"/>
  <c r="BK27" i="5"/>
  <c r="AE27" i="5"/>
  <c r="CA19" i="5"/>
  <c r="M91" i="5"/>
  <c r="O19" i="5"/>
  <c r="M20" i="5"/>
  <c r="CM43" i="5"/>
  <c r="CE35" i="5"/>
  <c r="S35" i="5"/>
  <c r="S36" i="5" s="1"/>
  <c r="CE23" i="5"/>
  <c r="S23" i="5"/>
  <c r="S24" i="5" s="1"/>
  <c r="Q24" i="5"/>
  <c r="U24" i="5" s="1"/>
  <c r="Y24" i="5" s="1"/>
  <c r="AC24" i="5" s="1"/>
  <c r="AG24" i="5" s="1"/>
  <c r="AK24" i="5" s="1"/>
  <c r="AO24" i="5" s="1"/>
  <c r="AS24" i="5" s="1"/>
  <c r="AW24" i="5" s="1"/>
  <c r="BA24" i="5" s="1"/>
  <c r="BE24" i="5" s="1"/>
  <c r="BI24" i="5" s="1"/>
  <c r="BM24" i="5" s="1"/>
  <c r="BQ24" i="5" s="1"/>
  <c r="BU24" i="5" s="1"/>
  <c r="BY24" i="5" s="1"/>
  <c r="CC24" i="5" s="1"/>
  <c r="CG24" i="5" s="1"/>
  <c r="CK24" i="5" s="1"/>
  <c r="CO24" i="5" s="1"/>
  <c r="CS24" i="5" s="1"/>
  <c r="CW24" i="5" s="1"/>
  <c r="DA24" i="5" s="1"/>
  <c r="BW51" i="5"/>
  <c r="AY19" i="5"/>
  <c r="R28" i="5"/>
  <c r="V28" i="5" s="1"/>
  <c r="Z28" i="5" s="1"/>
  <c r="CE19" i="5"/>
  <c r="S19" i="5"/>
  <c r="CK91" i="5"/>
  <c r="CM15" i="5"/>
  <c r="CM35" i="5"/>
  <c r="AQ35" i="5"/>
  <c r="W32" i="5"/>
  <c r="CU27" i="5"/>
  <c r="AI27" i="5"/>
  <c r="DC83" i="5"/>
  <c r="CA83" i="5"/>
  <c r="M84" i="5"/>
  <c r="O83" i="5"/>
  <c r="O84" i="5" s="1"/>
  <c r="AH70" i="5"/>
  <c r="AL70" i="5" s="1"/>
  <c r="AP70" i="5" s="1"/>
  <c r="AT70" i="5" s="1"/>
  <c r="AX70" i="5" s="1"/>
  <c r="BB70" i="5" s="1"/>
  <c r="BF70" i="5" s="1"/>
  <c r="BJ70" i="5" s="1"/>
  <c r="BN70" i="5" s="1"/>
  <c r="BR70" i="5" s="1"/>
  <c r="BV70" i="5" s="1"/>
  <c r="BZ70" i="5" s="1"/>
  <c r="CD70" i="5" s="1"/>
  <c r="CH70" i="5" s="1"/>
  <c r="CL70" i="5" s="1"/>
  <c r="CP70" i="5" s="1"/>
  <c r="CT70" i="5" s="1"/>
  <c r="CX70" i="5" s="1"/>
  <c r="DB70" i="5" s="1"/>
  <c r="AD42" i="5"/>
  <c r="BS71" i="5"/>
  <c r="AH42" i="5"/>
  <c r="AL42" i="5" s="1"/>
  <c r="AP42" i="5" s="1"/>
  <c r="AT42" i="5" s="1"/>
  <c r="AX42" i="5" s="1"/>
  <c r="BB42" i="5" s="1"/>
  <c r="BF42" i="5" s="1"/>
  <c r="BJ42" i="5" s="1"/>
  <c r="BN42" i="5" s="1"/>
  <c r="BR42" i="5" s="1"/>
  <c r="BV42" i="5" s="1"/>
  <c r="BZ42" i="5" s="1"/>
  <c r="CD42" i="5" s="1"/>
  <c r="CH42" i="5" s="1"/>
  <c r="CL42" i="5" s="1"/>
  <c r="CP42" i="5" s="1"/>
  <c r="CT42" i="5" s="1"/>
  <c r="CX42" i="5" s="1"/>
  <c r="DB42" i="5" s="1"/>
  <c r="BC67" i="5"/>
  <c r="CE83" i="5"/>
  <c r="AY83" i="5"/>
  <c r="Q84" i="5"/>
  <c r="S83" i="5"/>
  <c r="S84" i="5" s="1"/>
  <c r="CQ83" i="5"/>
  <c r="AE83" i="5"/>
  <c r="AI76" i="5"/>
  <c r="AM76" i="5" s="1"/>
  <c r="CQ71" i="5"/>
  <c r="AE71" i="5"/>
  <c r="CU67" i="5"/>
  <c r="AI67" i="5"/>
  <c r="CD64" i="5"/>
  <c r="CH64" i="5" s="1"/>
  <c r="CL64" i="5" s="1"/>
  <c r="CP64" i="5" s="1"/>
  <c r="CT64" i="5" s="1"/>
  <c r="CX64" i="5" s="1"/>
  <c r="DB64" i="5" s="1"/>
  <c r="CU71" i="5"/>
  <c r="BO71" i="5"/>
  <c r="AI71" i="5"/>
  <c r="CU63" i="5"/>
  <c r="Z72" i="5"/>
  <c r="AD72" i="5" s="1"/>
  <c r="AH72" i="5" s="1"/>
  <c r="AL72" i="5" s="1"/>
  <c r="AP72" i="5" s="1"/>
  <c r="AT72" i="5" s="1"/>
  <c r="AX72" i="5" s="1"/>
  <c r="BB72" i="5" s="1"/>
  <c r="BF72" i="5" s="1"/>
  <c r="BJ72" i="5" s="1"/>
  <c r="BN72" i="5" s="1"/>
  <c r="BR72" i="5" s="1"/>
  <c r="BV72" i="5" s="1"/>
  <c r="BZ72" i="5" s="1"/>
  <c r="CD72" i="5" s="1"/>
  <c r="CH72" i="5" s="1"/>
  <c r="CL72" i="5" s="1"/>
  <c r="CP72" i="5" s="1"/>
  <c r="CT72" i="5" s="1"/>
  <c r="CX72" i="5" s="1"/>
  <c r="DB72" i="5" s="1"/>
  <c r="CY63" i="5"/>
  <c r="BB78" i="5"/>
  <c r="BF78" i="5" s="1"/>
  <c r="BJ78" i="5" s="1"/>
  <c r="BN78" i="5" s="1"/>
  <c r="BR78" i="5" s="1"/>
  <c r="BV78" i="5" s="1"/>
  <c r="BZ78" i="5" s="1"/>
  <c r="CD78" i="5" s="1"/>
  <c r="CH78" i="5" s="1"/>
  <c r="CL78" i="5" s="1"/>
  <c r="CP78" i="5" s="1"/>
  <c r="CT78" i="5" s="1"/>
  <c r="CX78" i="5" s="1"/>
  <c r="DB78" i="5" s="1"/>
  <c r="AA76" i="5"/>
  <c r="AE76" i="5" s="1"/>
  <c r="DC71" i="5"/>
  <c r="BW71" i="5"/>
  <c r="AQ71" i="5"/>
  <c r="CM67" i="5"/>
  <c r="BG67" i="5"/>
  <c r="AA67" i="5"/>
  <c r="S64" i="5"/>
  <c r="CU59" i="5"/>
  <c r="BO59" i="5"/>
  <c r="AI59" i="5"/>
  <c r="CI83" i="5"/>
  <c r="U84" i="5"/>
  <c r="Y84" i="5" s="1"/>
  <c r="AC84" i="5" s="1"/>
  <c r="AG84" i="5" s="1"/>
  <c r="AK84" i="5" s="1"/>
  <c r="AO84" i="5" s="1"/>
  <c r="AS84" i="5" s="1"/>
  <c r="AW84" i="5" s="1"/>
  <c r="BA84" i="5" s="1"/>
  <c r="BE84" i="5" s="1"/>
  <c r="BI84" i="5" s="1"/>
  <c r="BM84" i="5" s="1"/>
  <c r="BQ84" i="5" s="1"/>
  <c r="BU84" i="5" s="1"/>
  <c r="BY84" i="5" s="1"/>
  <c r="CC84" i="5" s="1"/>
  <c r="CG84" i="5" s="1"/>
  <c r="CK84" i="5" s="1"/>
  <c r="CO84" i="5" s="1"/>
  <c r="CS84" i="5" s="1"/>
  <c r="CW84" i="5" s="1"/>
  <c r="DA84" i="5" s="1"/>
  <c r="W83" i="5"/>
  <c r="W84" i="5" s="1"/>
  <c r="CI71" i="5"/>
  <c r="W71" i="5"/>
  <c r="CQ59" i="5"/>
  <c r="AE59" i="5"/>
  <c r="BZ54" i="5"/>
  <c r="CD54" i="5" s="1"/>
  <c r="CH54" i="5" s="1"/>
  <c r="CL54" i="5" s="1"/>
  <c r="CP54" i="5" s="1"/>
  <c r="CT54" i="5" s="1"/>
  <c r="CX54" i="5" s="1"/>
  <c r="DB54" i="5" s="1"/>
  <c r="CI51" i="5"/>
  <c r="BC51" i="5"/>
  <c r="W51" i="5"/>
  <c r="CQ43" i="5"/>
  <c r="BK43" i="5"/>
  <c r="AE43" i="5"/>
  <c r="CY35" i="5"/>
  <c r="AD74" i="5"/>
  <c r="AH74" i="5" s="1"/>
  <c r="AL74" i="5" s="1"/>
  <c r="AP74" i="5" s="1"/>
  <c r="AT74" i="5" s="1"/>
  <c r="AX74" i="5" s="1"/>
  <c r="BB74" i="5" s="1"/>
  <c r="BF74" i="5" s="1"/>
  <c r="BJ74" i="5" s="1"/>
  <c r="BN74" i="5" s="1"/>
  <c r="BR74" i="5" s="1"/>
  <c r="BV74" i="5" s="1"/>
  <c r="BZ74" i="5" s="1"/>
  <c r="CD74" i="5" s="1"/>
  <c r="CH74" i="5" s="1"/>
  <c r="CL74" i="5" s="1"/>
  <c r="CP74" i="5" s="1"/>
  <c r="CT74" i="5" s="1"/>
  <c r="CX74" i="5" s="1"/>
  <c r="DB74" i="5" s="1"/>
  <c r="V68" i="5"/>
  <c r="Z68" i="5" s="1"/>
  <c r="AD68" i="5" s="1"/>
  <c r="AH68" i="5" s="1"/>
  <c r="CI27" i="5"/>
  <c r="BC27" i="5"/>
  <c r="W27" i="5"/>
  <c r="CY19" i="5"/>
  <c r="BS19" i="5"/>
  <c r="AM19" i="5"/>
  <c r="CW91" i="5"/>
  <c r="BQ91" i="5"/>
  <c r="AK91" i="5"/>
  <c r="CI59" i="5"/>
  <c r="W59" i="5"/>
  <c r="AA51" i="5"/>
  <c r="AT46" i="5"/>
  <c r="AX46" i="5" s="1"/>
  <c r="BB46" i="5" s="1"/>
  <c r="BF46" i="5" s="1"/>
  <c r="BJ46" i="5" s="1"/>
  <c r="BN46" i="5" s="1"/>
  <c r="BR46" i="5" s="1"/>
  <c r="BV46" i="5" s="1"/>
  <c r="BW43" i="5"/>
  <c r="BJ38" i="5"/>
  <c r="BN38" i="5" s="1"/>
  <c r="BR38" i="5" s="1"/>
  <c r="BV38" i="5" s="1"/>
  <c r="BZ38" i="5" s="1"/>
  <c r="CD38" i="5" s="1"/>
  <c r="CH38" i="5" s="1"/>
  <c r="CL38" i="5" s="1"/>
  <c r="CP38" i="5" s="1"/>
  <c r="CT38" i="5" s="1"/>
  <c r="CX38" i="5" s="1"/>
  <c r="DB38" i="5" s="1"/>
  <c r="CA35" i="5"/>
  <c r="AU35" i="5"/>
  <c r="M36" i="5"/>
  <c r="Q36" i="5" s="1"/>
  <c r="U36" i="5" s="1"/>
  <c r="Y36" i="5" s="1"/>
  <c r="AC36" i="5" s="1"/>
  <c r="AG36" i="5" s="1"/>
  <c r="AK36" i="5" s="1"/>
  <c r="AO36" i="5" s="1"/>
  <c r="AS36" i="5" s="1"/>
  <c r="AW36" i="5" s="1"/>
  <c r="BA36" i="5" s="1"/>
  <c r="BE36" i="5" s="1"/>
  <c r="BI36" i="5" s="1"/>
  <c r="BM36" i="5" s="1"/>
  <c r="BQ36" i="5" s="1"/>
  <c r="BU36" i="5" s="1"/>
  <c r="BY36" i="5" s="1"/>
  <c r="CC36" i="5" s="1"/>
  <c r="CG36" i="5" s="1"/>
  <c r="CK36" i="5" s="1"/>
  <c r="CO36" i="5" s="1"/>
  <c r="CS36" i="5" s="1"/>
  <c r="CW36" i="5" s="1"/>
  <c r="DA36" i="5" s="1"/>
  <c r="O35" i="5"/>
  <c r="O36" i="5" s="1"/>
  <c r="V34" i="5"/>
  <c r="Z34" i="5" s="1"/>
  <c r="AD34" i="5" s="1"/>
  <c r="BJ30" i="5"/>
  <c r="BW27" i="5"/>
  <c r="AD28" i="5"/>
  <c r="AH28" i="5" s="1"/>
  <c r="AL28" i="5" s="1"/>
  <c r="AP28" i="5" s="1"/>
  <c r="AT28" i="5" s="1"/>
  <c r="AX28" i="5" s="1"/>
  <c r="BB28" i="5" s="1"/>
  <c r="BF28" i="5" s="1"/>
  <c r="BJ28" i="5" s="1"/>
  <c r="BN28" i="5" s="1"/>
  <c r="BR28" i="5" s="1"/>
  <c r="BV28" i="5" s="1"/>
  <c r="BZ28" i="5" s="1"/>
  <c r="CD28" i="5" s="1"/>
  <c r="CH28" i="5" s="1"/>
  <c r="CL28" i="5" s="1"/>
  <c r="CP28" i="5" s="1"/>
  <c r="CT28" i="5" s="1"/>
  <c r="CX28" i="5" s="1"/>
  <c r="DB28" i="5" s="1"/>
  <c r="BK23" i="5"/>
  <c r="CM19" i="5"/>
  <c r="AA19" i="5"/>
  <c r="CQ19" i="5"/>
  <c r="AE19" i="5"/>
  <c r="CU51" i="5"/>
  <c r="AH52" i="5"/>
  <c r="AL52" i="5" s="1"/>
  <c r="AP52" i="5" s="1"/>
  <c r="AT52" i="5" s="1"/>
  <c r="AX52" i="5" s="1"/>
  <c r="BB52" i="5" s="1"/>
  <c r="BF52" i="5" s="1"/>
  <c r="BJ52" i="5" s="1"/>
  <c r="BN52" i="5" s="1"/>
  <c r="BR52" i="5" s="1"/>
  <c r="BV52" i="5" s="1"/>
  <c r="BZ52" i="5" s="1"/>
  <c r="CD52" i="5" s="1"/>
  <c r="CH52" i="5" s="1"/>
  <c r="CL52" i="5" s="1"/>
  <c r="CP52" i="5" s="1"/>
  <c r="CT52" i="5" s="1"/>
  <c r="CX52" i="5" s="1"/>
  <c r="DB52" i="5" s="1"/>
  <c r="CE43" i="5"/>
  <c r="R44" i="5"/>
  <c r="CQ35" i="5"/>
  <c r="AQ51" i="5"/>
  <c r="AI35" i="5"/>
  <c r="R36" i="5"/>
  <c r="V36" i="5" s="1"/>
  <c r="Z36" i="5" s="1"/>
  <c r="AD36" i="5" s="1"/>
  <c r="AH36" i="5" s="1"/>
  <c r="AL36" i="5" s="1"/>
  <c r="AP36" i="5" s="1"/>
  <c r="AT36" i="5" s="1"/>
  <c r="AX36" i="5" s="1"/>
  <c r="BB36" i="5" s="1"/>
  <c r="BF36" i="5" s="1"/>
  <c r="BJ36" i="5" s="1"/>
  <c r="BN36" i="5" s="1"/>
  <c r="BR36" i="5" s="1"/>
  <c r="BV36" i="5" s="1"/>
  <c r="BZ36" i="5" s="1"/>
  <c r="CD36" i="5" s="1"/>
  <c r="CH36" i="5" s="1"/>
  <c r="CL36" i="5" s="1"/>
  <c r="CP36" i="5" s="1"/>
  <c r="CT36" i="5" s="1"/>
  <c r="CX36" i="5" s="1"/>
  <c r="DB36" i="5" s="1"/>
  <c r="CU23" i="5"/>
  <c r="AI23" i="5"/>
  <c r="BY91" i="5"/>
  <c r="CA15" i="5"/>
  <c r="AW91" i="5"/>
  <c r="AY27" i="5"/>
  <c r="BE91" i="5"/>
  <c r="BG15" i="5"/>
  <c r="S48" i="5"/>
  <c r="W48" i="5" s="1"/>
  <c r="AA48" i="5" s="1"/>
  <c r="AE48" i="5" s="1"/>
  <c r="AI48" i="5" s="1"/>
  <c r="AM48" i="5" s="1"/>
  <c r="AQ48" i="5" s="1"/>
  <c r="AU48" i="5" s="1"/>
  <c r="AY48" i="5" s="1"/>
  <c r="BC48" i="5" s="1"/>
  <c r="BG48" i="5" s="1"/>
  <c r="BK48" i="5" s="1"/>
  <c r="BO48" i="5" s="1"/>
  <c r="BS48" i="5" s="1"/>
  <c r="BW48" i="5" s="1"/>
  <c r="CA48" i="5" s="1"/>
  <c r="CE48" i="5" s="1"/>
  <c r="CI48" i="5" s="1"/>
  <c r="CM48" i="5" s="1"/>
  <c r="CQ48" i="5" s="1"/>
  <c r="CU48" i="5" s="1"/>
  <c r="CY48" i="5" s="1"/>
  <c r="DC48" i="5" s="1"/>
  <c r="CE27" i="5"/>
  <c r="S27" i="5"/>
  <c r="Z18" i="5"/>
  <c r="AD18" i="5" s="1"/>
  <c r="AH18" i="5" s="1"/>
  <c r="AL18" i="5" s="1"/>
  <c r="AP18" i="5" s="1"/>
  <c r="AT18" i="5" s="1"/>
  <c r="AX18" i="5" s="1"/>
  <c r="BB18" i="5" s="1"/>
  <c r="BF18" i="5" s="1"/>
  <c r="BJ18" i="5" s="1"/>
  <c r="BN18" i="5" s="1"/>
  <c r="BR18" i="5" s="1"/>
  <c r="BV18" i="5" s="1"/>
  <c r="BZ18" i="5" s="1"/>
  <c r="CD18" i="5" s="1"/>
  <c r="CH18" i="5" s="1"/>
  <c r="CL18" i="5" s="1"/>
  <c r="CP18" i="5" s="1"/>
  <c r="CT18" i="5" s="1"/>
  <c r="CX18" i="5" s="1"/>
  <c r="DB18" i="5" s="1"/>
  <c r="BG35" i="5"/>
  <c r="W24" i="5"/>
  <c r="AH20" i="5"/>
  <c r="AL20" i="5" s="1"/>
  <c r="AP20" i="5" s="1"/>
  <c r="AT20" i="5" s="1"/>
  <c r="AX20" i="5" s="1"/>
  <c r="BB20" i="5" s="1"/>
  <c r="BF20" i="5" s="1"/>
  <c r="BJ20" i="5" s="1"/>
  <c r="BN20" i="5" s="1"/>
  <c r="BR20" i="5" s="1"/>
  <c r="BV20" i="5" s="1"/>
  <c r="BZ20" i="5" s="1"/>
  <c r="CD20" i="5" s="1"/>
  <c r="CH20" i="5" s="1"/>
  <c r="CL20" i="5" s="1"/>
  <c r="CP20" i="5" s="1"/>
  <c r="CT20" i="5" s="1"/>
  <c r="CX20" i="5" s="1"/>
  <c r="DB20" i="5" s="1"/>
  <c r="U16" i="5"/>
  <c r="CO91" i="5"/>
  <c r="BG43" i="5"/>
  <c r="R20" i="5"/>
  <c r="V20" i="5" s="1"/>
  <c r="Z20" i="5" s="1"/>
  <c r="Y91" i="5"/>
  <c r="AA15" i="5"/>
  <c r="Y16" i="5"/>
  <c r="AA35" i="5"/>
  <c r="AA36" i="5" s="1"/>
  <c r="BU91" i="5"/>
  <c r="BW15" i="5"/>
  <c r="CT88" i="5"/>
  <c r="BW83" i="5"/>
  <c r="AQ83" i="5"/>
  <c r="V82" i="5"/>
  <c r="Z82" i="5" s="1"/>
  <c r="AD82" i="5" s="1"/>
  <c r="AH82" i="5" s="1"/>
  <c r="AL82" i="5" s="1"/>
  <c r="AP82" i="5" s="1"/>
  <c r="AT82" i="5" s="1"/>
  <c r="AX82" i="5" s="1"/>
  <c r="BB82" i="5" s="1"/>
  <c r="BF82" i="5" s="1"/>
  <c r="BJ82" i="5" s="1"/>
  <c r="BN82" i="5" s="1"/>
  <c r="BR82" i="5" s="1"/>
  <c r="BV82" i="5" s="1"/>
  <c r="BZ82" i="5" s="1"/>
  <c r="CD82" i="5" s="1"/>
  <c r="CH82" i="5" s="1"/>
  <c r="CL82" i="5" s="1"/>
  <c r="CP82" i="5" s="1"/>
  <c r="CT82" i="5" s="1"/>
  <c r="CX82" i="5" s="1"/>
  <c r="DB82" i="5" s="1"/>
  <c r="CA71" i="5"/>
  <c r="O71" i="5"/>
  <c r="O72" i="5" s="1"/>
  <c r="M72" i="5"/>
  <c r="Q72" i="5" s="1"/>
  <c r="U72" i="5" s="1"/>
  <c r="Y72" i="5" s="1"/>
  <c r="AC72" i="5" s="1"/>
  <c r="AG72" i="5" s="1"/>
  <c r="AK72" i="5" s="1"/>
  <c r="AO72" i="5" s="1"/>
  <c r="AS72" i="5" s="1"/>
  <c r="AW72" i="5" s="1"/>
  <c r="BA72" i="5" s="1"/>
  <c r="BE72" i="5" s="1"/>
  <c r="BI72" i="5" s="1"/>
  <c r="BM72" i="5" s="1"/>
  <c r="BQ72" i="5" s="1"/>
  <c r="BU72" i="5" s="1"/>
  <c r="BY72" i="5" s="1"/>
  <c r="CC72" i="5" s="1"/>
  <c r="CG72" i="5" s="1"/>
  <c r="CK72" i="5" s="1"/>
  <c r="CO72" i="5" s="1"/>
  <c r="CS72" i="5" s="1"/>
  <c r="CW72" i="5" s="1"/>
  <c r="DA72" i="5" s="1"/>
  <c r="AY67" i="5"/>
  <c r="CI63" i="5"/>
  <c r="R58" i="5"/>
  <c r="V58" i="5" s="1"/>
  <c r="Z58" i="5" s="1"/>
  <c r="AD58" i="5" s="1"/>
  <c r="AH58" i="5" s="1"/>
  <c r="AL58" i="5" s="1"/>
  <c r="AP58" i="5" s="1"/>
  <c r="AT58" i="5" s="1"/>
  <c r="AX58" i="5" s="1"/>
  <c r="BB58" i="5" s="1"/>
  <c r="BF58" i="5" s="1"/>
  <c r="BJ58" i="5" s="1"/>
  <c r="BN58" i="5" s="1"/>
  <c r="BR58" i="5" s="1"/>
  <c r="BV58" i="5" s="1"/>
  <c r="BZ58" i="5" s="1"/>
  <c r="CD58" i="5" s="1"/>
  <c r="CH58" i="5" s="1"/>
  <c r="CL58" i="5" s="1"/>
  <c r="CP58" i="5" s="1"/>
  <c r="CT58" i="5" s="1"/>
  <c r="CX58" i="5" s="1"/>
  <c r="DB58" i="5" s="1"/>
  <c r="CY87" i="5"/>
  <c r="CM59" i="5"/>
  <c r="BG59" i="5"/>
  <c r="AA59" i="5"/>
  <c r="BS83" i="5"/>
  <c r="V72" i="5"/>
  <c r="AM67" i="5"/>
  <c r="CM63" i="5"/>
  <c r="CA59" i="5"/>
  <c r="M60" i="5"/>
  <c r="Q60" i="5" s="1"/>
  <c r="U60" i="5" s="1"/>
  <c r="Y60" i="5" s="1"/>
  <c r="AC60" i="5" s="1"/>
  <c r="AG60" i="5" s="1"/>
  <c r="AK60" i="5" s="1"/>
  <c r="AO60" i="5" s="1"/>
  <c r="AS60" i="5" s="1"/>
  <c r="AW60" i="5" s="1"/>
  <c r="BA60" i="5" s="1"/>
  <c r="BE60" i="5" s="1"/>
  <c r="BI60" i="5" s="1"/>
  <c r="BM60" i="5" s="1"/>
  <c r="BQ60" i="5" s="1"/>
  <c r="BU60" i="5" s="1"/>
  <c r="BY60" i="5" s="1"/>
  <c r="CC60" i="5" s="1"/>
  <c r="CG60" i="5" s="1"/>
  <c r="CK60" i="5" s="1"/>
  <c r="CO60" i="5" s="1"/>
  <c r="CS60" i="5" s="1"/>
  <c r="CW60" i="5" s="1"/>
  <c r="DA60" i="5" s="1"/>
  <c r="O59" i="5"/>
  <c r="O60" i="5" s="1"/>
  <c r="CA51" i="5"/>
  <c r="AU51" i="5"/>
  <c r="AD52" i="5"/>
  <c r="M52" i="5"/>
  <c r="O51" i="5"/>
  <c r="O52" i="5" s="1"/>
  <c r="CI43" i="5"/>
  <c r="BC43" i="5"/>
  <c r="V90" i="5"/>
  <c r="Z90" i="5" s="1"/>
  <c r="AD90" i="5" s="1"/>
  <c r="AH90" i="5" s="1"/>
  <c r="AL90" i="5" s="1"/>
  <c r="AP90" i="5" s="1"/>
  <c r="AT90" i="5" s="1"/>
  <c r="AX90" i="5" s="1"/>
  <c r="BB90" i="5" s="1"/>
  <c r="BF90" i="5" s="1"/>
  <c r="BJ90" i="5" s="1"/>
  <c r="BN90" i="5" s="1"/>
  <c r="BR90" i="5" s="1"/>
  <c r="BV90" i="5" s="1"/>
  <c r="BZ90" i="5" s="1"/>
  <c r="CD90" i="5" s="1"/>
  <c r="CH90" i="5" s="1"/>
  <c r="CL90" i="5" s="1"/>
  <c r="CP90" i="5" s="1"/>
  <c r="CT90" i="5" s="1"/>
  <c r="CX90" i="5" s="1"/>
  <c r="DB90" i="5" s="1"/>
  <c r="CS88" i="5"/>
  <c r="CW88" i="5" s="1"/>
  <c r="DA88" i="5" s="1"/>
  <c r="CU87" i="5"/>
  <c r="W88" i="5"/>
  <c r="AA88" i="5" s="1"/>
  <c r="AE88" i="5" s="1"/>
  <c r="AI88" i="5" s="1"/>
  <c r="AM88" i="5" s="1"/>
  <c r="AQ88" i="5" s="1"/>
  <c r="AU88" i="5" s="1"/>
  <c r="AY88" i="5" s="1"/>
  <c r="BC88" i="5" s="1"/>
  <c r="BG88" i="5" s="1"/>
  <c r="BK88" i="5" s="1"/>
  <c r="BO88" i="5" s="1"/>
  <c r="BS88" i="5" s="1"/>
  <c r="BW88" i="5" s="1"/>
  <c r="CA88" i="5" s="1"/>
  <c r="CE88" i="5" s="1"/>
  <c r="CI88" i="5" s="1"/>
  <c r="CM88" i="5" s="1"/>
  <c r="CQ88" i="5" s="1"/>
  <c r="CM83" i="5"/>
  <c r="BG83" i="5"/>
  <c r="AA83" i="5"/>
  <c r="AT78" i="5"/>
  <c r="AX78" i="5" s="1"/>
  <c r="AU83" i="5"/>
  <c r="AU71" i="5"/>
  <c r="CE67" i="5"/>
  <c r="S67" i="5"/>
  <c r="S68" i="5" s="1"/>
  <c r="Q68" i="5"/>
  <c r="U68" i="5" s="1"/>
  <c r="Y68" i="5" s="1"/>
  <c r="AC68" i="5" s="1"/>
  <c r="AG68" i="5" s="1"/>
  <c r="AK68" i="5" s="1"/>
  <c r="AO68" i="5" s="1"/>
  <c r="AS68" i="5" s="1"/>
  <c r="AW68" i="5" s="1"/>
  <c r="BA68" i="5" s="1"/>
  <c r="BE68" i="5" s="1"/>
  <c r="BI68" i="5" s="1"/>
  <c r="BM68" i="5" s="1"/>
  <c r="BQ68" i="5" s="1"/>
  <c r="BU68" i="5" s="1"/>
  <c r="BY68" i="5" s="1"/>
  <c r="CC68" i="5" s="1"/>
  <c r="CG68" i="5" s="1"/>
  <c r="CK68" i="5" s="1"/>
  <c r="CO68" i="5" s="1"/>
  <c r="CS68" i="5" s="1"/>
  <c r="CW68" i="5" s="1"/>
  <c r="DA68" i="5" s="1"/>
  <c r="BY64" i="5"/>
  <c r="CC64" i="5" s="1"/>
  <c r="CG64" i="5" s="1"/>
  <c r="CK64" i="5" s="1"/>
  <c r="CO64" i="5" s="1"/>
  <c r="CS64" i="5" s="1"/>
  <c r="CW64" i="5" s="1"/>
  <c r="DA64" i="5" s="1"/>
  <c r="CA63" i="5"/>
  <c r="CL86" i="5"/>
  <c r="CP86" i="5" s="1"/>
  <c r="CT86" i="5" s="1"/>
  <c r="CX86" i="5" s="1"/>
  <c r="DB86" i="5" s="1"/>
  <c r="AD50" i="5"/>
  <c r="AH50" i="5" s="1"/>
  <c r="AL50" i="5" s="1"/>
  <c r="AP50" i="5" s="1"/>
  <c r="AT50" i="5" s="1"/>
  <c r="AX50" i="5" s="1"/>
  <c r="BB50" i="5" s="1"/>
  <c r="BF50" i="5" s="1"/>
  <c r="BJ50" i="5" s="1"/>
  <c r="BN50" i="5" s="1"/>
  <c r="BR50" i="5" s="1"/>
  <c r="BV50" i="5" s="1"/>
  <c r="BZ50" i="5" s="1"/>
  <c r="CD50" i="5" s="1"/>
  <c r="CH50" i="5" s="1"/>
  <c r="CL50" i="5" s="1"/>
  <c r="CP50" i="5" s="1"/>
  <c r="CT50" i="5" s="1"/>
  <c r="CX50" i="5" s="1"/>
  <c r="DB50" i="5" s="1"/>
  <c r="CX88" i="5"/>
  <c r="DB88" i="5" s="1"/>
  <c r="AQ76" i="5"/>
  <c r="AU76" i="5" s="1"/>
  <c r="AY76" i="5" s="1"/>
  <c r="BC76" i="5" s="1"/>
  <c r="BG76" i="5" s="1"/>
  <c r="BK76" i="5" s="1"/>
  <c r="BO76" i="5" s="1"/>
  <c r="BS76" i="5" s="1"/>
  <c r="BW76" i="5" s="1"/>
  <c r="CA76" i="5" s="1"/>
  <c r="CE76" i="5" s="1"/>
  <c r="CI76" i="5" s="1"/>
  <c r="CM76" i="5" s="1"/>
  <c r="CQ76" i="5" s="1"/>
  <c r="CU76" i="5" s="1"/>
  <c r="CY76" i="5" s="1"/>
  <c r="DC76" i="5" s="1"/>
  <c r="DC59" i="5"/>
  <c r="BW59" i="5"/>
  <c r="AQ59" i="5"/>
  <c r="Z60" i="5"/>
  <c r="AD60" i="5" s="1"/>
  <c r="AH60" i="5" s="1"/>
  <c r="AL60" i="5" s="1"/>
  <c r="AP60" i="5" s="1"/>
  <c r="AT60" i="5" s="1"/>
  <c r="AX60" i="5" s="1"/>
  <c r="BB60" i="5" s="1"/>
  <c r="BF60" i="5" s="1"/>
  <c r="BJ60" i="5" s="1"/>
  <c r="BN60" i="5" s="1"/>
  <c r="BR60" i="5" s="1"/>
  <c r="BV60" i="5" s="1"/>
  <c r="BZ60" i="5" s="1"/>
  <c r="CD60" i="5" s="1"/>
  <c r="CH60" i="5" s="1"/>
  <c r="CL60" i="5" s="1"/>
  <c r="CP60" i="5" s="1"/>
  <c r="CT60" i="5" s="1"/>
  <c r="CX60" i="5" s="1"/>
  <c r="DB60" i="5" s="1"/>
  <c r="CY83" i="5"/>
  <c r="AM83" i="5"/>
  <c r="CY71" i="5"/>
  <c r="AM71" i="5"/>
  <c r="BF66" i="5"/>
  <c r="BJ66" i="5" s="1"/>
  <c r="BN66" i="5" s="1"/>
  <c r="BR66" i="5" s="1"/>
  <c r="W64" i="5"/>
  <c r="AA64" i="5" s="1"/>
  <c r="AE64" i="5" s="1"/>
  <c r="AI64" i="5" s="1"/>
  <c r="AM64" i="5" s="1"/>
  <c r="AQ64" i="5" s="1"/>
  <c r="AU64" i="5" s="1"/>
  <c r="AY64" i="5" s="1"/>
  <c r="BC64" i="5" s="1"/>
  <c r="BG64" i="5" s="1"/>
  <c r="BK64" i="5" s="1"/>
  <c r="BO64" i="5" s="1"/>
  <c r="BS64" i="5" s="1"/>
  <c r="BW64" i="5" s="1"/>
  <c r="AL68" i="5"/>
  <c r="AP68" i="5" s="1"/>
  <c r="AT68" i="5" s="1"/>
  <c r="AX68" i="5" s="1"/>
  <c r="BB68" i="5" s="1"/>
  <c r="BF68" i="5" s="1"/>
  <c r="BJ68" i="5" s="1"/>
  <c r="BN68" i="5" s="1"/>
  <c r="BR68" i="5" s="1"/>
  <c r="BV68" i="5" s="1"/>
  <c r="BZ68" i="5" s="1"/>
  <c r="CD68" i="5" s="1"/>
  <c r="CH68" i="5" s="1"/>
  <c r="CL68" i="5" s="1"/>
  <c r="CP68" i="5" s="1"/>
  <c r="CT68" i="5" s="1"/>
  <c r="CX68" i="5" s="1"/>
  <c r="DB68" i="5" s="1"/>
  <c r="AM56" i="5"/>
  <c r="AQ56" i="5" s="1"/>
  <c r="AU56" i="5" s="1"/>
  <c r="AY56" i="5" s="1"/>
  <c r="BC56" i="5" s="1"/>
  <c r="BG56" i="5" s="1"/>
  <c r="BK56" i="5" s="1"/>
  <c r="BO56" i="5" s="1"/>
  <c r="BS56" i="5" s="1"/>
  <c r="BW56" i="5" s="1"/>
  <c r="CA56" i="5" s="1"/>
  <c r="CE56" i="5" s="1"/>
  <c r="CI56" i="5" s="1"/>
  <c r="CM56" i="5" s="1"/>
  <c r="CQ56" i="5" s="1"/>
  <c r="CU56" i="5" s="1"/>
  <c r="CY56" i="5" s="1"/>
  <c r="DC56" i="5" s="1"/>
  <c r="W40" i="5"/>
  <c r="AA40" i="5" s="1"/>
  <c r="AE40" i="5" s="1"/>
  <c r="AI40" i="5" s="1"/>
  <c r="AM40" i="5" s="1"/>
  <c r="AQ40" i="5" s="1"/>
  <c r="AU40" i="5" s="1"/>
  <c r="AY40" i="5" s="1"/>
  <c r="BC40" i="5" s="1"/>
  <c r="BG40" i="5" s="1"/>
  <c r="BK40" i="5" s="1"/>
  <c r="BO40" i="5" s="1"/>
  <c r="BS40" i="5" s="1"/>
  <c r="BW40" i="5" s="1"/>
  <c r="CA40" i="5" s="1"/>
  <c r="CE40" i="5" s="1"/>
  <c r="CI40" i="5" s="1"/>
  <c r="CM40" i="5" s="1"/>
  <c r="CQ40" i="5" s="1"/>
  <c r="CU40" i="5" s="1"/>
  <c r="CY40" i="5" s="1"/>
  <c r="DC40" i="5" s="1"/>
  <c r="CU35" i="5"/>
  <c r="AU59" i="5"/>
  <c r="AT54" i="5"/>
  <c r="AX54" i="5" s="1"/>
  <c r="BB54" i="5" s="1"/>
  <c r="BF54" i="5" s="1"/>
  <c r="BJ54" i="5" s="1"/>
  <c r="BN54" i="5" s="1"/>
  <c r="BR54" i="5" s="1"/>
  <c r="BV54" i="5" s="1"/>
  <c r="CQ51" i="5"/>
  <c r="BK51" i="5"/>
  <c r="AE51" i="5"/>
  <c r="CY43" i="5"/>
  <c r="BS43" i="5"/>
  <c r="AM43" i="5"/>
  <c r="AM91" i="5" s="1"/>
  <c r="V44" i="5"/>
  <c r="Z44" i="5" s="1"/>
  <c r="AD44" i="5" s="1"/>
  <c r="AH44" i="5" s="1"/>
  <c r="AL44" i="5" s="1"/>
  <c r="AP44" i="5" s="1"/>
  <c r="AT44" i="5" s="1"/>
  <c r="AX44" i="5" s="1"/>
  <c r="BB44" i="5" s="1"/>
  <c r="BF44" i="5" s="1"/>
  <c r="BJ44" i="5" s="1"/>
  <c r="BN44" i="5" s="1"/>
  <c r="BR44" i="5" s="1"/>
  <c r="BV44" i="5" s="1"/>
  <c r="BZ44" i="5" s="1"/>
  <c r="CD44" i="5" s="1"/>
  <c r="CH44" i="5" s="1"/>
  <c r="CL44" i="5" s="1"/>
  <c r="CP44" i="5" s="1"/>
  <c r="CT44" i="5" s="1"/>
  <c r="CX44" i="5" s="1"/>
  <c r="DB44" i="5" s="1"/>
  <c r="BS67" i="5"/>
  <c r="CI67" i="5"/>
  <c r="Q52" i="5"/>
  <c r="U52" i="5" s="1"/>
  <c r="Y52" i="5" s="1"/>
  <c r="AC52" i="5" s="1"/>
  <c r="AG52" i="5" s="1"/>
  <c r="AK52" i="5" s="1"/>
  <c r="AO52" i="5" s="1"/>
  <c r="AS52" i="5" s="1"/>
  <c r="AW52" i="5" s="1"/>
  <c r="BA52" i="5" s="1"/>
  <c r="BE52" i="5" s="1"/>
  <c r="BI52" i="5" s="1"/>
  <c r="BM52" i="5" s="1"/>
  <c r="BQ52" i="5" s="1"/>
  <c r="BU52" i="5" s="1"/>
  <c r="BY52" i="5" s="1"/>
  <c r="CC52" i="5" s="1"/>
  <c r="CG52" i="5" s="1"/>
  <c r="CK52" i="5" s="1"/>
  <c r="CO52" i="5" s="1"/>
  <c r="CS52" i="5" s="1"/>
  <c r="CW52" i="5" s="1"/>
  <c r="DA52" i="5" s="1"/>
  <c r="S51" i="5"/>
  <c r="AI43" i="5"/>
  <c r="R42" i="5"/>
  <c r="V42" i="5" s="1"/>
  <c r="Z42" i="5" s="1"/>
  <c r="AT38" i="5"/>
  <c r="AX38" i="5" s="1"/>
  <c r="BB38" i="5" s="1"/>
  <c r="BF38" i="5" s="1"/>
  <c r="AA24" i="5"/>
  <c r="W16" i="5"/>
  <c r="CY59" i="5"/>
  <c r="AM59" i="5"/>
  <c r="BG51" i="5"/>
  <c r="DC43" i="5"/>
  <c r="CI35" i="5"/>
  <c r="BC35" i="5"/>
  <c r="W35" i="5"/>
  <c r="W36" i="5" s="1"/>
  <c r="AH34" i="5"/>
  <c r="AL34" i="5" s="1"/>
  <c r="AP34" i="5" s="1"/>
  <c r="AT34" i="5" s="1"/>
  <c r="AX34" i="5" s="1"/>
  <c r="BB34" i="5" s="1"/>
  <c r="BF34" i="5" s="1"/>
  <c r="BJ34" i="5" s="1"/>
  <c r="BN34" i="5" s="1"/>
  <c r="BR34" i="5" s="1"/>
  <c r="BV34" i="5" s="1"/>
  <c r="BZ34" i="5" s="1"/>
  <c r="CD34" i="5" s="1"/>
  <c r="CH34" i="5" s="1"/>
  <c r="CL34" i="5" s="1"/>
  <c r="CP34" i="5" s="1"/>
  <c r="CT34" i="5" s="1"/>
  <c r="CX34" i="5" s="1"/>
  <c r="DB34" i="5" s="1"/>
  <c r="CM27" i="5"/>
  <c r="AA27" i="5"/>
  <c r="AU23" i="5"/>
  <c r="DC19" i="5"/>
  <c r="AQ19" i="5"/>
  <c r="BZ46" i="5"/>
  <c r="CD46" i="5" s="1"/>
  <c r="CH46" i="5" s="1"/>
  <c r="CL46" i="5" s="1"/>
  <c r="CP46" i="5" s="1"/>
  <c r="CT46" i="5" s="1"/>
  <c r="CX46" i="5" s="1"/>
  <c r="DB46" i="5" s="1"/>
  <c r="CA27" i="5"/>
  <c r="AU27" i="5"/>
  <c r="O27" i="5"/>
  <c r="O28" i="5" s="1"/>
  <c r="M28" i="5"/>
  <c r="Q28" i="5" s="1"/>
  <c r="U28" i="5" s="1"/>
  <c r="Y28" i="5" s="1"/>
  <c r="AC28" i="5" s="1"/>
  <c r="AG28" i="5" s="1"/>
  <c r="AK28" i="5" s="1"/>
  <c r="AO28" i="5" s="1"/>
  <c r="AS28" i="5" s="1"/>
  <c r="AW28" i="5" s="1"/>
  <c r="BA28" i="5" s="1"/>
  <c r="BE28" i="5" s="1"/>
  <c r="BI28" i="5" s="1"/>
  <c r="BM28" i="5" s="1"/>
  <c r="BQ28" i="5" s="1"/>
  <c r="BU28" i="5" s="1"/>
  <c r="BY28" i="5" s="1"/>
  <c r="CC28" i="5" s="1"/>
  <c r="CG28" i="5" s="1"/>
  <c r="CK28" i="5" s="1"/>
  <c r="CO28" i="5" s="1"/>
  <c r="CS28" i="5" s="1"/>
  <c r="CW28" i="5" s="1"/>
  <c r="DA28" i="5" s="1"/>
  <c r="AU19" i="5"/>
  <c r="AY35" i="5"/>
  <c r="AY23" i="5"/>
  <c r="S94" i="5"/>
  <c r="W18" i="5"/>
  <c r="AO91" i="5"/>
  <c r="AQ15" i="5"/>
  <c r="AD16" i="5"/>
  <c r="AH16" i="5" s="1"/>
  <c r="AL16" i="5" s="1"/>
  <c r="Z26" i="5"/>
  <c r="AD26" i="5" s="1"/>
  <c r="AH26" i="5" s="1"/>
  <c r="AL26" i="5" s="1"/>
  <c r="AP26" i="5" s="1"/>
  <c r="AT26" i="5" s="1"/>
  <c r="AX26" i="5" s="1"/>
  <c r="BB26" i="5" s="1"/>
  <c r="BF26" i="5" s="1"/>
  <c r="BJ26" i="5" s="1"/>
  <c r="BN26" i="5" s="1"/>
  <c r="BR26" i="5" s="1"/>
  <c r="BV26" i="5" s="1"/>
  <c r="BZ26" i="5" s="1"/>
  <c r="CD26" i="5" s="1"/>
  <c r="CH26" i="5" s="1"/>
  <c r="CL26" i="5" s="1"/>
  <c r="CP26" i="5" s="1"/>
  <c r="CT26" i="5" s="1"/>
  <c r="CX26" i="5" s="1"/>
  <c r="DB26" i="5" s="1"/>
  <c r="AC18" i="5"/>
  <c r="BI91" i="5"/>
  <c r="BK15" i="5"/>
  <c r="AG91" i="5"/>
  <c r="DC51" i="5"/>
  <c r="Y44" i="5"/>
  <c r="AC44" i="5" s="1"/>
  <c r="AG44" i="5" s="1"/>
  <c r="AK44" i="5" s="1"/>
  <c r="AO44" i="5" s="1"/>
  <c r="AS44" i="5" s="1"/>
  <c r="AW44" i="5" s="1"/>
  <c r="BA44" i="5" s="1"/>
  <c r="BE44" i="5" s="1"/>
  <c r="BI44" i="5" s="1"/>
  <c r="BM44" i="5" s="1"/>
  <c r="BQ44" i="5" s="1"/>
  <c r="BU44" i="5" s="1"/>
  <c r="BY44" i="5" s="1"/>
  <c r="CC44" i="5" s="1"/>
  <c r="CG44" i="5" s="1"/>
  <c r="CK44" i="5" s="1"/>
  <c r="CO44" i="5" s="1"/>
  <c r="CS44" i="5" s="1"/>
  <c r="CW44" i="5" s="1"/>
  <c r="DA44" i="5" s="1"/>
  <c r="AA43" i="5"/>
  <c r="BW35" i="5"/>
  <c r="BN30" i="5"/>
  <c r="BR30" i="5" s="1"/>
  <c r="BV30" i="5" s="1"/>
  <c r="BZ30" i="5" s="1"/>
  <c r="CD30" i="5" s="1"/>
  <c r="CH30" i="5" s="1"/>
  <c r="CL30" i="5" s="1"/>
  <c r="CP30" i="5" s="1"/>
  <c r="CT30" i="5" s="1"/>
  <c r="CX30" i="5" s="1"/>
  <c r="DB30" i="5" s="1"/>
  <c r="CU19" i="5"/>
  <c r="AI19" i="5"/>
  <c r="CC91" i="5"/>
  <c r="S91" i="5"/>
  <c r="S16" i="5"/>
  <c r="AU15" i="5"/>
  <c r="BL14" i="4"/>
  <c r="BP14" i="4" s="1"/>
  <c r="BT14" i="4" s="1"/>
  <c r="BX14" i="4" s="1"/>
  <c r="CB14" i="4" s="1"/>
  <c r="BH14" i="4"/>
  <c r="AV15" i="4"/>
  <c r="AZ15" i="4"/>
  <c r="BD15" i="4" s="1"/>
  <c r="BH15" i="4" s="1"/>
  <c r="BL15" i="4" s="1"/>
  <c r="BL91" i="5" l="1"/>
  <c r="BN91" i="5"/>
  <c r="AJ91" i="5"/>
  <c r="AL91" i="5"/>
  <c r="CM91" i="5"/>
  <c r="M92" i="5"/>
  <c r="Y22" i="5"/>
  <c r="U94" i="5"/>
  <c r="AE84" i="5"/>
  <c r="O20" i="5"/>
  <c r="O92" i="5" s="1"/>
  <c r="O91" i="5"/>
  <c r="CY91" i="5"/>
  <c r="S60" i="5"/>
  <c r="W60" i="5" s="1"/>
  <c r="AA60" i="5" s="1"/>
  <c r="AE60" i="5" s="1"/>
  <c r="AI60" i="5" s="1"/>
  <c r="AM60" i="5" s="1"/>
  <c r="AQ60" i="5" s="1"/>
  <c r="AU60" i="5" s="1"/>
  <c r="AY60" i="5" s="1"/>
  <c r="BC60" i="5" s="1"/>
  <c r="BG60" i="5" s="1"/>
  <c r="BK60" i="5" s="1"/>
  <c r="BO60" i="5" s="1"/>
  <c r="BS60" i="5" s="1"/>
  <c r="BW60" i="5" s="1"/>
  <c r="CA60" i="5" s="1"/>
  <c r="CE60" i="5" s="1"/>
  <c r="CI60" i="5" s="1"/>
  <c r="CM60" i="5" s="1"/>
  <c r="CQ60" i="5" s="1"/>
  <c r="CU60" i="5" s="1"/>
  <c r="CY60" i="5" s="1"/>
  <c r="DC60" i="5" s="1"/>
  <c r="AE24" i="5"/>
  <c r="AI24" i="5" s="1"/>
  <c r="AM24" i="5" s="1"/>
  <c r="AQ24" i="5" s="1"/>
  <c r="AU24" i="5" s="1"/>
  <c r="AY24" i="5" s="1"/>
  <c r="BC24" i="5" s="1"/>
  <c r="BG24" i="5" s="1"/>
  <c r="BK24" i="5" s="1"/>
  <c r="BO24" i="5" s="1"/>
  <c r="BS24" i="5" s="1"/>
  <c r="BW24" i="5" s="1"/>
  <c r="CA24" i="5" s="1"/>
  <c r="CE24" i="5" s="1"/>
  <c r="CI24" i="5" s="1"/>
  <c r="CM24" i="5" s="1"/>
  <c r="CQ24" i="5" s="1"/>
  <c r="CU24" i="5" s="1"/>
  <c r="CY24" i="5" s="1"/>
  <c r="DC24" i="5" s="1"/>
  <c r="P91" i="5"/>
  <c r="R91" i="5"/>
  <c r="R94" i="5"/>
  <c r="P94" i="5"/>
  <c r="S104" i="5" s="1"/>
  <c r="S106" i="5" s="1"/>
  <c r="CU88" i="5"/>
  <c r="CY88" i="5" s="1"/>
  <c r="DC88" i="5" s="1"/>
  <c r="AC16" i="5"/>
  <c r="AE44" i="5"/>
  <c r="AI44" i="5" s="1"/>
  <c r="AM44" i="5" s="1"/>
  <c r="AQ44" i="5" s="1"/>
  <c r="AU44" i="5" s="1"/>
  <c r="AY44" i="5" s="1"/>
  <c r="BC44" i="5" s="1"/>
  <c r="BG44" i="5" s="1"/>
  <c r="BK44" i="5" s="1"/>
  <c r="BO44" i="5" s="1"/>
  <c r="BS44" i="5" s="1"/>
  <c r="BW44" i="5" s="1"/>
  <c r="CA44" i="5" s="1"/>
  <c r="CE44" i="5" s="1"/>
  <c r="CI44" i="5" s="1"/>
  <c r="CM44" i="5" s="1"/>
  <c r="CQ44" i="5" s="1"/>
  <c r="CU44" i="5" s="1"/>
  <c r="CY44" i="5" s="1"/>
  <c r="DC44" i="5" s="1"/>
  <c r="BS91" i="5"/>
  <c r="S72" i="5"/>
  <c r="W72" i="5" s="1"/>
  <c r="AA72" i="5" s="1"/>
  <c r="AE72" i="5" s="1"/>
  <c r="AI72" i="5" s="1"/>
  <c r="AM72" i="5" s="1"/>
  <c r="AQ72" i="5" s="1"/>
  <c r="AU72" i="5" s="1"/>
  <c r="AY72" i="5" s="1"/>
  <c r="BC72" i="5" s="1"/>
  <c r="BG72" i="5" s="1"/>
  <c r="BK72" i="5" s="1"/>
  <c r="BO72" i="5" s="1"/>
  <c r="BS72" i="5" s="1"/>
  <c r="BW72" i="5" s="1"/>
  <c r="CA72" i="5" s="1"/>
  <c r="CE72" i="5" s="1"/>
  <c r="CI72" i="5" s="1"/>
  <c r="CM72" i="5" s="1"/>
  <c r="CQ72" i="5" s="1"/>
  <c r="CU72" i="5" s="1"/>
  <c r="CY72" i="5" s="1"/>
  <c r="DC72" i="5" s="1"/>
  <c r="AA44" i="5"/>
  <c r="AQ91" i="5"/>
  <c r="W91" i="5"/>
  <c r="CI91" i="5"/>
  <c r="CA64" i="5"/>
  <c r="CE64" i="5" s="1"/>
  <c r="CI64" i="5" s="1"/>
  <c r="CM64" i="5" s="1"/>
  <c r="CQ64" i="5" s="1"/>
  <c r="CU64" i="5" s="1"/>
  <c r="CY64" i="5" s="1"/>
  <c r="DC64" i="5" s="1"/>
  <c r="AA91" i="5"/>
  <c r="AA16" i="5"/>
  <c r="AE91" i="5"/>
  <c r="BG91" i="5"/>
  <c r="CA91" i="5"/>
  <c r="AU91" i="5"/>
  <c r="CU91" i="5"/>
  <c r="AA84" i="5"/>
  <c r="BW91" i="5"/>
  <c r="CE91" i="5"/>
  <c r="AI91" i="5"/>
  <c r="S28" i="5"/>
  <c r="BK91" i="5"/>
  <c r="AG18" i="5"/>
  <c r="W94" i="5"/>
  <c r="AA18" i="5"/>
  <c r="BC91" i="5"/>
  <c r="S52" i="5"/>
  <c r="W28" i="5"/>
  <c r="AA28" i="5" s="1"/>
  <c r="AE28" i="5" s="1"/>
  <c r="AI28" i="5" s="1"/>
  <c r="AM28" i="5" s="1"/>
  <c r="AQ28" i="5" s="1"/>
  <c r="AU28" i="5" s="1"/>
  <c r="AY28" i="5" s="1"/>
  <c r="BC28" i="5" s="1"/>
  <c r="BG28" i="5" s="1"/>
  <c r="BK28" i="5" s="1"/>
  <c r="BO28" i="5" s="1"/>
  <c r="BS28" i="5" s="1"/>
  <c r="BW28" i="5" s="1"/>
  <c r="CA28" i="5" s="1"/>
  <c r="CE28" i="5" s="1"/>
  <c r="CI28" i="5" s="1"/>
  <c r="CM28" i="5" s="1"/>
  <c r="CQ28" i="5" s="1"/>
  <c r="CU28" i="5" s="1"/>
  <c r="CY28" i="5" s="1"/>
  <c r="DC28" i="5" s="1"/>
  <c r="W52" i="5"/>
  <c r="AA52" i="5" s="1"/>
  <c r="AE52" i="5" s="1"/>
  <c r="AI52" i="5" s="1"/>
  <c r="AM52" i="5" s="1"/>
  <c r="AQ52" i="5" s="1"/>
  <c r="AU52" i="5" s="1"/>
  <c r="AY52" i="5" s="1"/>
  <c r="BC52" i="5" s="1"/>
  <c r="BG52" i="5" s="1"/>
  <c r="BK52" i="5" s="1"/>
  <c r="BO52" i="5" s="1"/>
  <c r="BS52" i="5" s="1"/>
  <c r="BW52" i="5" s="1"/>
  <c r="CA52" i="5" s="1"/>
  <c r="CE52" i="5" s="1"/>
  <c r="CI52" i="5" s="1"/>
  <c r="CM52" i="5" s="1"/>
  <c r="CQ52" i="5" s="1"/>
  <c r="CU52" i="5" s="1"/>
  <c r="CY52" i="5" s="1"/>
  <c r="DC52" i="5" s="1"/>
  <c r="AA68" i="5"/>
  <c r="AE68" i="5" s="1"/>
  <c r="AI68" i="5" s="1"/>
  <c r="AM68" i="5" s="1"/>
  <c r="AQ68" i="5" s="1"/>
  <c r="AU68" i="5" s="1"/>
  <c r="AY68" i="5" s="1"/>
  <c r="BC68" i="5" s="1"/>
  <c r="BG68" i="5" s="1"/>
  <c r="BK68" i="5" s="1"/>
  <c r="BO68" i="5" s="1"/>
  <c r="BS68" i="5" s="1"/>
  <c r="BW68" i="5" s="1"/>
  <c r="CA68" i="5" s="1"/>
  <c r="CE68" i="5" s="1"/>
  <c r="CI68" i="5" s="1"/>
  <c r="CM68" i="5" s="1"/>
  <c r="CQ68" i="5" s="1"/>
  <c r="CU68" i="5" s="1"/>
  <c r="CY68" i="5" s="1"/>
  <c r="DC68" i="5" s="1"/>
  <c r="Q20" i="5"/>
  <c r="AY91" i="5"/>
  <c r="CQ91" i="5"/>
  <c r="AI84" i="5"/>
  <c r="AM84" i="5" s="1"/>
  <c r="AQ84" i="5" s="1"/>
  <c r="AU84" i="5" s="1"/>
  <c r="AY84" i="5" s="1"/>
  <c r="BC84" i="5" s="1"/>
  <c r="BG84" i="5" s="1"/>
  <c r="BK84" i="5" s="1"/>
  <c r="BO84" i="5" s="1"/>
  <c r="BS84" i="5" s="1"/>
  <c r="BW84" i="5" s="1"/>
  <c r="CA84" i="5" s="1"/>
  <c r="CE84" i="5" s="1"/>
  <c r="CI84" i="5" s="1"/>
  <c r="CM84" i="5" s="1"/>
  <c r="CQ84" i="5" s="1"/>
  <c r="CU84" i="5" s="1"/>
  <c r="CY84" i="5" s="1"/>
  <c r="DC84" i="5" s="1"/>
  <c r="AM101" i="5"/>
  <c r="AI102" i="5"/>
  <c r="DC91" i="5"/>
  <c r="AE36" i="5"/>
  <c r="AI36" i="5" s="1"/>
  <c r="AM36" i="5" s="1"/>
  <c r="AQ36" i="5" s="1"/>
  <c r="AU36" i="5" s="1"/>
  <c r="AY36" i="5" s="1"/>
  <c r="BC36" i="5" s="1"/>
  <c r="BG36" i="5" s="1"/>
  <c r="BK36" i="5" s="1"/>
  <c r="BO36" i="5" s="1"/>
  <c r="BS36" i="5" s="1"/>
  <c r="BW36" i="5" s="1"/>
  <c r="CA36" i="5" s="1"/>
  <c r="CE36" i="5" s="1"/>
  <c r="CI36" i="5" s="1"/>
  <c r="CM36" i="5" s="1"/>
  <c r="CQ36" i="5" s="1"/>
  <c r="CU36" i="5" s="1"/>
  <c r="CY36" i="5" s="1"/>
  <c r="DC36" i="5" s="1"/>
  <c r="W68" i="5"/>
  <c r="BT15" i="4"/>
  <c r="BX15" i="4" s="1"/>
  <c r="CB15" i="4" s="1"/>
  <c r="CF15" i="4" s="1"/>
  <c r="BP15" i="4"/>
  <c r="CJ14" i="4"/>
  <c r="CN14" i="4" s="1"/>
  <c r="CR14" i="4" s="1"/>
  <c r="CV14" i="4" s="1"/>
  <c r="CF14" i="4"/>
  <c r="CN91" i="5" l="1"/>
  <c r="CP91" i="5"/>
  <c r="AZ91" i="5"/>
  <c r="BB91" i="5"/>
  <c r="CJ91" i="5"/>
  <c r="CL91" i="5"/>
  <c r="CB91" i="5"/>
  <c r="CD91" i="5"/>
  <c r="BP91" i="5"/>
  <c r="BR91" i="5"/>
  <c r="CV91" i="5"/>
  <c r="CX91" i="5"/>
  <c r="AC22" i="5"/>
  <c r="Y94" i="5"/>
  <c r="V94" i="5"/>
  <c r="T94" i="5"/>
  <c r="W104" i="5" s="1"/>
  <c r="W106" i="5" s="1"/>
  <c r="BH91" i="5"/>
  <c r="BJ91" i="5"/>
  <c r="CR91" i="5"/>
  <c r="CT91" i="5"/>
  <c r="BX91" i="5"/>
  <c r="BZ91" i="5"/>
  <c r="AB91" i="5"/>
  <c r="AD91" i="5"/>
  <c r="AV91" i="5"/>
  <c r="AX91" i="5"/>
  <c r="AK18" i="5"/>
  <c r="AE16" i="5"/>
  <c r="CF91" i="5"/>
  <c r="CH91" i="5"/>
  <c r="AN91" i="5"/>
  <c r="AP91" i="5"/>
  <c r="S20" i="5"/>
  <c r="CZ91" i="5"/>
  <c r="DB91" i="5"/>
  <c r="AA94" i="5"/>
  <c r="AE18" i="5"/>
  <c r="L92" i="5"/>
  <c r="N92" i="5"/>
  <c r="AQ101" i="5"/>
  <c r="AM102" i="5"/>
  <c r="U20" i="5"/>
  <c r="Q92" i="5"/>
  <c r="AF91" i="5"/>
  <c r="AH91" i="5"/>
  <c r="BT91" i="5"/>
  <c r="BV91" i="5"/>
  <c r="AR91" i="5"/>
  <c r="AT91" i="5"/>
  <c r="BD91" i="5"/>
  <c r="BF91" i="5"/>
  <c r="X91" i="5"/>
  <c r="Z91" i="5"/>
  <c r="T91" i="5"/>
  <c r="V91" i="5"/>
  <c r="AG16" i="5"/>
  <c r="N91" i="5"/>
  <c r="L91" i="5"/>
  <c r="CJ15" i="4"/>
  <c r="CN15" i="4"/>
  <c r="CR15" i="4" s="1"/>
  <c r="CV15" i="4" s="1"/>
  <c r="AK16" i="5" l="1"/>
  <c r="AE94" i="5"/>
  <c r="AI18" i="5"/>
  <c r="W20" i="5"/>
  <c r="S92" i="5"/>
  <c r="AQ102" i="5"/>
  <c r="AU101" i="5"/>
  <c r="Z94" i="5"/>
  <c r="X94" i="5"/>
  <c r="AA104" i="5" s="1"/>
  <c r="AA106" i="5" s="1"/>
  <c r="AI16" i="5"/>
  <c r="Y20" i="5"/>
  <c r="U92" i="5"/>
  <c r="AO18" i="5"/>
  <c r="AG22" i="5"/>
  <c r="AC94" i="5"/>
  <c r="AY101" i="5" l="1"/>
  <c r="AU102" i="5"/>
  <c r="AD94" i="5"/>
  <c r="AB94" i="5"/>
  <c r="AE104" i="5" s="1"/>
  <c r="AE106" i="5" s="1"/>
  <c r="AI94" i="5"/>
  <c r="AM18" i="5"/>
  <c r="AK22" i="5"/>
  <c r="AG94" i="5"/>
  <c r="AC20" i="5"/>
  <c r="Y92" i="5"/>
  <c r="P92" i="5"/>
  <c r="R92" i="5"/>
  <c r="AO16" i="5"/>
  <c r="AS18" i="5"/>
  <c r="AM16" i="5"/>
  <c r="AA20" i="5"/>
  <c r="W92" i="5"/>
  <c r="AO22" i="5" l="1"/>
  <c r="AK94" i="5"/>
  <c r="AG20" i="5"/>
  <c r="AC92" i="5"/>
  <c r="AH94" i="5"/>
  <c r="AF94" i="5"/>
  <c r="AI104" i="5" s="1"/>
  <c r="AI106" i="5" s="1"/>
  <c r="AE20" i="5"/>
  <c r="AA92" i="5"/>
  <c r="AQ16" i="5"/>
  <c r="AS16" i="5"/>
  <c r="AM94" i="5"/>
  <c r="AQ18" i="5"/>
  <c r="T92" i="5"/>
  <c r="V92" i="5"/>
  <c r="AW18" i="5"/>
  <c r="BC101" i="5"/>
  <c r="AY102" i="5"/>
  <c r="AQ94" i="5" l="1"/>
  <c r="AU18" i="5"/>
  <c r="AL94" i="5"/>
  <c r="AJ94" i="5"/>
  <c r="AM104" i="5" s="1"/>
  <c r="AM106" i="5" s="1"/>
  <c r="BG101" i="5"/>
  <c r="BC102" i="5"/>
  <c r="AI20" i="5"/>
  <c r="AE92" i="5"/>
  <c r="BA18" i="5"/>
  <c r="AU16" i="5"/>
  <c r="AK20" i="5"/>
  <c r="AG92" i="5"/>
  <c r="AW16" i="5"/>
  <c r="X92" i="5"/>
  <c r="Z92" i="5"/>
  <c r="AS22" i="5"/>
  <c r="AO94" i="5"/>
  <c r="AM20" i="5" l="1"/>
  <c r="AI92" i="5"/>
  <c r="BE18" i="5"/>
  <c r="AO20" i="5"/>
  <c r="AK92" i="5"/>
  <c r="BG102" i="5"/>
  <c r="BK101" i="5"/>
  <c r="AU94" i="5"/>
  <c r="AY18" i="5"/>
  <c r="AW22" i="5"/>
  <c r="AS94" i="5"/>
  <c r="BA16" i="5"/>
  <c r="AY16" i="5"/>
  <c r="AB92" i="5"/>
  <c r="AD92" i="5"/>
  <c r="AP94" i="5"/>
  <c r="AN94" i="5"/>
  <c r="AQ104" i="5" s="1"/>
  <c r="AQ106" i="5" s="1"/>
  <c r="BO101" i="5" l="1"/>
  <c r="BK102" i="5"/>
  <c r="BI18" i="5"/>
  <c r="BA22" i="5"/>
  <c r="AW94" i="5"/>
  <c r="BC16" i="5"/>
  <c r="BE16" i="5"/>
  <c r="AY94" i="5"/>
  <c r="BC18" i="5"/>
  <c r="AF92" i="5"/>
  <c r="AH92" i="5"/>
  <c r="AT94" i="5"/>
  <c r="AR94" i="5"/>
  <c r="AU104" i="5" s="1"/>
  <c r="AU106" i="5" s="1"/>
  <c r="AS20" i="5"/>
  <c r="AO92" i="5"/>
  <c r="AQ20" i="5"/>
  <c r="AM92" i="5"/>
  <c r="AU20" i="5" l="1"/>
  <c r="AQ92" i="5"/>
  <c r="BC94" i="5"/>
  <c r="BG18" i="5"/>
  <c r="BG16" i="5"/>
  <c r="AW20" i="5"/>
  <c r="AS92" i="5"/>
  <c r="BI16" i="5"/>
  <c r="BM18" i="5"/>
  <c r="AX94" i="5"/>
  <c r="AV94" i="5"/>
  <c r="AY104" i="5" s="1"/>
  <c r="AY106" i="5" s="1"/>
  <c r="AJ92" i="5"/>
  <c r="AL92" i="5"/>
  <c r="BE22" i="5"/>
  <c r="BA94" i="5"/>
  <c r="BS101" i="5"/>
  <c r="BO102" i="5"/>
  <c r="BG94" i="5" l="1"/>
  <c r="BK18" i="5"/>
  <c r="BB94" i="5"/>
  <c r="AZ94" i="5"/>
  <c r="BC104" i="5" s="1"/>
  <c r="BC106" i="5" s="1"/>
  <c r="BI22" i="5"/>
  <c r="BE94" i="5"/>
  <c r="BM16" i="5"/>
  <c r="BK16" i="5"/>
  <c r="AN92" i="5"/>
  <c r="AP92" i="5"/>
  <c r="BW101" i="5"/>
  <c r="BS102" i="5"/>
  <c r="BQ18" i="5"/>
  <c r="BA20" i="5"/>
  <c r="AW92" i="5"/>
  <c r="AY20" i="5"/>
  <c r="AU92" i="5"/>
  <c r="BC20" i="5" l="1"/>
  <c r="AY92" i="5"/>
  <c r="BE20" i="5"/>
  <c r="BA92" i="5"/>
  <c r="BW102" i="5"/>
  <c r="CA101" i="5"/>
  <c r="BM22" i="5"/>
  <c r="BI94" i="5"/>
  <c r="BK94" i="5"/>
  <c r="BO18" i="5"/>
  <c r="BO16" i="5"/>
  <c r="AR92" i="5"/>
  <c r="AT92" i="5"/>
  <c r="BU18" i="5"/>
  <c r="BQ16" i="5"/>
  <c r="BF94" i="5"/>
  <c r="BD94" i="5"/>
  <c r="BG104" i="5" s="1"/>
  <c r="BG106" i="5" s="1"/>
  <c r="BY18" i="5" l="1"/>
  <c r="BS16" i="5"/>
  <c r="BQ22" i="5"/>
  <c r="BM94" i="5"/>
  <c r="BI20" i="5"/>
  <c r="BE92" i="5"/>
  <c r="BU16" i="5"/>
  <c r="BO94" i="5"/>
  <c r="BS18" i="5"/>
  <c r="CE101" i="5"/>
  <c r="CA102" i="5"/>
  <c r="AV92" i="5"/>
  <c r="AX92" i="5"/>
  <c r="BJ94" i="5"/>
  <c r="BH94" i="5"/>
  <c r="BK104" i="5" s="1"/>
  <c r="BK106" i="5" s="1"/>
  <c r="BG20" i="5"/>
  <c r="BC92" i="5"/>
  <c r="BK20" i="5" l="1"/>
  <c r="BG92" i="5"/>
  <c r="BS94" i="5"/>
  <c r="BW18" i="5"/>
  <c r="BW16" i="5"/>
  <c r="BN94" i="5"/>
  <c r="BL94" i="5"/>
  <c r="BO104" i="5" s="1"/>
  <c r="BO106" i="5" s="1"/>
  <c r="BM20" i="5"/>
  <c r="BI92" i="5"/>
  <c r="BY16" i="5"/>
  <c r="CC18" i="5"/>
  <c r="AZ92" i="5"/>
  <c r="BB92" i="5"/>
  <c r="CI101" i="5"/>
  <c r="CE102" i="5"/>
  <c r="BU22" i="5"/>
  <c r="BQ94" i="5"/>
  <c r="BY22" i="5" l="1"/>
  <c r="BU94" i="5"/>
  <c r="BW94" i="5"/>
  <c r="CA18" i="5"/>
  <c r="CG18" i="5"/>
  <c r="BR94" i="5"/>
  <c r="BP94" i="5"/>
  <c r="BS104" i="5" s="1"/>
  <c r="BS106" i="5" s="1"/>
  <c r="CM101" i="5"/>
  <c r="CI102" i="5"/>
  <c r="BQ20" i="5"/>
  <c r="BM92" i="5"/>
  <c r="CA16" i="5"/>
  <c r="BD92" i="5"/>
  <c r="BF92" i="5"/>
  <c r="CC16" i="5"/>
  <c r="BO20" i="5"/>
  <c r="BK92" i="5"/>
  <c r="BS20" i="5" l="1"/>
  <c r="BO92" i="5"/>
  <c r="BU20" i="5"/>
  <c r="BQ92" i="5"/>
  <c r="CA94" i="5"/>
  <c r="CE18" i="5"/>
  <c r="CG16" i="5"/>
  <c r="CE16" i="5"/>
  <c r="BV94" i="5"/>
  <c r="BT94" i="5"/>
  <c r="BW104" i="5" s="1"/>
  <c r="BW106" i="5" s="1"/>
  <c r="CM102" i="5"/>
  <c r="CQ101" i="5"/>
  <c r="CK18" i="5"/>
  <c r="BH92" i="5"/>
  <c r="BJ92" i="5"/>
  <c r="CC22" i="5"/>
  <c r="BY94" i="5"/>
  <c r="CG22" i="5" l="1"/>
  <c r="CC94" i="5"/>
  <c r="CK16" i="5"/>
  <c r="CU101" i="5"/>
  <c r="CQ102" i="5"/>
  <c r="BY20" i="5"/>
  <c r="BU92" i="5"/>
  <c r="CI16" i="5"/>
  <c r="CE94" i="5"/>
  <c r="CI18" i="5"/>
  <c r="BL92" i="5"/>
  <c r="BN92" i="5"/>
  <c r="CO18" i="5"/>
  <c r="BZ94" i="5"/>
  <c r="BX94" i="5"/>
  <c r="CA104" i="5" s="1"/>
  <c r="CA106" i="5" s="1"/>
  <c r="BW20" i="5"/>
  <c r="BS92" i="5"/>
  <c r="CD94" i="5" l="1"/>
  <c r="CB94" i="5"/>
  <c r="CE104" i="5" s="1"/>
  <c r="CE106" i="5" s="1"/>
  <c r="CC20" i="5"/>
  <c r="BY92" i="5"/>
  <c r="CM16" i="5"/>
  <c r="CA20" i="5"/>
  <c r="BW92" i="5"/>
  <c r="CS18" i="5"/>
  <c r="CI94" i="5"/>
  <c r="CM18" i="5"/>
  <c r="CO16" i="5"/>
  <c r="BP92" i="5"/>
  <c r="BR92" i="5"/>
  <c r="CY101" i="5"/>
  <c r="CU102" i="5"/>
  <c r="CK22" i="5"/>
  <c r="CG94" i="5"/>
  <c r="CS16" i="5" l="1"/>
  <c r="CW18" i="5"/>
  <c r="CQ16" i="5"/>
  <c r="CO22" i="5"/>
  <c r="CK94" i="5"/>
  <c r="CH94" i="5"/>
  <c r="CF94" i="5"/>
  <c r="CI104" i="5" s="1"/>
  <c r="CI106" i="5" s="1"/>
  <c r="CE20" i="5"/>
  <c r="CA92" i="5"/>
  <c r="CG20" i="5"/>
  <c r="CC92" i="5"/>
  <c r="DC101" i="5"/>
  <c r="DC102" i="5" s="1"/>
  <c r="CY102" i="5"/>
  <c r="CM94" i="5"/>
  <c r="CQ18" i="5"/>
  <c r="BT92" i="5"/>
  <c r="BV92" i="5"/>
  <c r="CI20" i="5" l="1"/>
  <c r="CE92" i="5"/>
  <c r="DA18" i="5"/>
  <c r="CQ94" i="5"/>
  <c r="CU18" i="5"/>
  <c r="CL94" i="5"/>
  <c r="CJ94" i="5"/>
  <c r="CM104" i="5" s="1"/>
  <c r="CM106" i="5" s="1"/>
  <c r="CK20" i="5"/>
  <c r="CG92" i="5"/>
  <c r="CU16" i="5"/>
  <c r="CW16" i="5"/>
  <c r="CS22" i="5"/>
  <c r="CO94" i="5"/>
  <c r="BX92" i="5"/>
  <c r="BZ92" i="5"/>
  <c r="CO20" i="5" l="1"/>
  <c r="CK92" i="5"/>
  <c r="CU94" i="5"/>
  <c r="CY18" i="5"/>
  <c r="CB92" i="5"/>
  <c r="CD92" i="5"/>
  <c r="CW22" i="5"/>
  <c r="CS94" i="5"/>
  <c r="DA16" i="5"/>
  <c r="CY16" i="5"/>
  <c r="CP94" i="5"/>
  <c r="CN94" i="5"/>
  <c r="CQ104" i="5" s="1"/>
  <c r="CQ106" i="5" s="1"/>
  <c r="CM20" i="5"/>
  <c r="CI92" i="5"/>
  <c r="DA22" i="5" l="1"/>
  <c r="DA94" i="5" s="1"/>
  <c r="CW94" i="5"/>
  <c r="CT94" i="5"/>
  <c r="CR94" i="5"/>
  <c r="CU104" i="5" s="1"/>
  <c r="CU106" i="5" s="1"/>
  <c r="CH92" i="5"/>
  <c r="CF92" i="5"/>
  <c r="CY94" i="5"/>
  <c r="DC18" i="5"/>
  <c r="DC94" i="5" s="1"/>
  <c r="CQ20" i="5"/>
  <c r="CM92" i="5"/>
  <c r="DC16" i="5"/>
  <c r="CS20" i="5"/>
  <c r="CO92" i="5"/>
  <c r="CL92" i="5" l="1"/>
  <c r="CJ92" i="5"/>
  <c r="CW20" i="5"/>
  <c r="CS92" i="5"/>
  <c r="CU20" i="5"/>
  <c r="CQ92" i="5"/>
  <c r="DB94" i="5"/>
  <c r="CZ94" i="5"/>
  <c r="DC104" i="5" s="1"/>
  <c r="DC106" i="5" s="1"/>
  <c r="CX94" i="5"/>
  <c r="CV94" i="5"/>
  <c r="CY104" i="5" s="1"/>
  <c r="CY106" i="5" s="1"/>
  <c r="CP92" i="5" l="1"/>
  <c r="CN92" i="5"/>
  <c r="DA20" i="5"/>
  <c r="DA92" i="5" s="1"/>
  <c r="CW92" i="5"/>
  <c r="CY20" i="5"/>
  <c r="CU92" i="5"/>
  <c r="CT92" i="5" l="1"/>
  <c r="CR92" i="5"/>
  <c r="DC20" i="5"/>
  <c r="DC92" i="5" s="1"/>
  <c r="CY92" i="5"/>
  <c r="CX92" i="5" l="1"/>
  <c r="CV92" i="5"/>
  <c r="DB92" i="5"/>
  <c r="CZ92" i="5"/>
  <c r="H950" i="1" l="1"/>
  <c r="I950" i="1" s="1"/>
  <c r="H947" i="1"/>
  <c r="I947" i="1" s="1"/>
  <c r="H945" i="1"/>
  <c r="I945" i="1" s="1"/>
  <c r="H882" i="1"/>
  <c r="I882" i="1" s="1"/>
  <c r="H886" i="1"/>
  <c r="I886" i="1" s="1"/>
  <c r="H849" i="1"/>
  <c r="I849" i="1" s="1"/>
  <c r="H810" i="1"/>
  <c r="I810" i="1" s="1"/>
  <c r="H808" i="1"/>
  <c r="I808" i="1" s="1"/>
  <c r="H781" i="1"/>
  <c r="I781" i="1" s="1"/>
  <c r="H778" i="1"/>
  <c r="I778" i="1" s="1"/>
  <c r="H772" i="1"/>
  <c r="I772" i="1" s="1"/>
  <c r="H769" i="1"/>
  <c r="I769" i="1" s="1"/>
  <c r="H765" i="1"/>
  <c r="I765" i="1" s="1"/>
  <c r="G716" i="2" l="1"/>
  <c r="G715" i="2"/>
  <c r="G714" i="2"/>
  <c r="G717" i="2" s="1"/>
  <c r="G474" i="2" l="1"/>
  <c r="G473" i="2"/>
  <c r="G472" i="2"/>
  <c r="G471" i="2"/>
  <c r="G470" i="2"/>
  <c r="G469" i="2"/>
  <c r="G468" i="2"/>
  <c r="G467" i="2"/>
  <c r="G466" i="2"/>
  <c r="G351" i="2"/>
  <c r="G350" i="2"/>
  <c r="G349" i="2"/>
  <c r="G348" i="2"/>
  <c r="G347" i="2"/>
  <c r="G346" i="2"/>
  <c r="G345" i="2"/>
  <c r="G344" i="2"/>
  <c r="G343" i="2"/>
  <c r="G352" i="2" s="1"/>
  <c r="G475" i="2" l="1"/>
  <c r="G477" i="2" s="1"/>
  <c r="G478" i="2"/>
  <c r="G479" i="2"/>
  <c r="G356" i="2"/>
  <c r="G355" i="2"/>
  <c r="G354" i="2"/>
  <c r="G357" i="2" l="1"/>
  <c r="G480" i="2"/>
  <c r="H21" i="1"/>
  <c r="I21" i="1" s="1"/>
  <c r="H714" i="1" l="1"/>
  <c r="H709" i="1"/>
  <c r="H703" i="1"/>
  <c r="H699" i="1"/>
  <c r="H697" i="1"/>
  <c r="H691" i="1"/>
  <c r="H688" i="1"/>
  <c r="H547" i="1" l="1"/>
  <c r="I547" i="1" s="1"/>
  <c r="H15" i="1" l="1"/>
  <c r="I15" i="1" s="1"/>
  <c r="I960" i="1" l="1"/>
  <c r="I16" i="1"/>
  <c r="H22" i="1" l="1"/>
  <c r="I22" i="1" s="1"/>
  <c r="H23" i="1"/>
  <c r="I23" i="1" s="1"/>
  <c r="H24" i="1"/>
  <c r="I24" i="1" s="1"/>
  <c r="H25" i="1"/>
  <c r="I25" i="1" s="1"/>
  <c r="H26" i="1"/>
  <c r="I26" i="1" s="1"/>
  <c r="H27" i="1"/>
  <c r="I27" i="1" s="1"/>
  <c r="H28" i="1"/>
  <c r="I28" i="1" s="1"/>
  <c r="H33" i="1"/>
  <c r="I33" i="1" s="1"/>
  <c r="H34" i="1"/>
  <c r="I34" i="1" s="1"/>
  <c r="H35" i="1"/>
  <c r="I35" i="1" s="1"/>
  <c r="H36" i="1"/>
  <c r="I36" i="1" s="1"/>
  <c r="H37" i="1"/>
  <c r="I37" i="1" s="1"/>
  <c r="H38" i="1"/>
  <c r="I38" i="1" s="1"/>
  <c r="H43" i="1"/>
  <c r="I43" i="1" s="1"/>
  <c r="H47" i="1"/>
  <c r="I47" i="1" s="1"/>
  <c r="H48" i="1"/>
  <c r="I48" i="1" s="1"/>
  <c r="H49" i="1"/>
  <c r="I49" i="1" s="1"/>
  <c r="H55" i="1"/>
  <c r="I55" i="1" s="1"/>
  <c r="H60" i="1"/>
  <c r="I60" i="1" s="1"/>
  <c r="H61" i="1"/>
  <c r="I61" i="1" s="1"/>
  <c r="H62" i="1"/>
  <c r="I62" i="1" s="1"/>
  <c r="H63" i="1"/>
  <c r="I63" i="1" s="1"/>
  <c r="H64" i="1"/>
  <c r="I64" i="1" s="1"/>
  <c r="H65" i="1"/>
  <c r="I65" i="1" s="1"/>
  <c r="H66" i="1"/>
  <c r="I66" i="1" s="1"/>
  <c r="H67" i="1"/>
  <c r="I67" i="1" s="1"/>
  <c r="H68" i="1"/>
  <c r="I68" i="1" s="1"/>
  <c r="H69" i="1"/>
  <c r="I69" i="1" s="1"/>
  <c r="H74" i="1"/>
  <c r="I74" i="1" s="1"/>
  <c r="H75" i="1"/>
  <c r="I75" i="1" s="1"/>
  <c r="H76" i="1"/>
  <c r="I76" i="1" s="1"/>
  <c r="H77" i="1"/>
  <c r="I77" i="1" s="1"/>
  <c r="H78" i="1"/>
  <c r="I78" i="1" s="1"/>
  <c r="H79" i="1"/>
  <c r="I79" i="1" s="1"/>
  <c r="H80" i="1"/>
  <c r="I80" i="1" s="1"/>
  <c r="H81" i="1"/>
  <c r="I81" i="1" s="1"/>
  <c r="H82" i="1"/>
  <c r="I82" i="1" s="1"/>
  <c r="H83" i="1"/>
  <c r="I83" i="1" s="1"/>
  <c r="H84" i="1"/>
  <c r="I84" i="1" s="1"/>
  <c r="H85" i="1"/>
  <c r="I85" i="1" s="1"/>
  <c r="H86" i="1"/>
  <c r="I86" i="1" s="1"/>
  <c r="H87" i="1"/>
  <c r="I87" i="1" s="1"/>
  <c r="H90" i="1"/>
  <c r="I90" i="1" s="1"/>
  <c r="H91" i="1"/>
  <c r="I91" i="1" s="1"/>
  <c r="H92" i="1"/>
  <c r="I92" i="1" s="1"/>
  <c r="H93" i="1"/>
  <c r="I93" i="1" s="1"/>
  <c r="H94" i="1"/>
  <c r="I94" i="1" s="1"/>
  <c r="H95" i="1"/>
  <c r="I95" i="1" s="1"/>
  <c r="H100" i="1"/>
  <c r="I100" i="1" s="1"/>
  <c r="H101" i="1"/>
  <c r="I101" i="1" s="1"/>
  <c r="H102" i="1"/>
  <c r="I102" i="1" s="1"/>
  <c r="H103" i="1"/>
  <c r="I103" i="1" s="1"/>
  <c r="H104" i="1"/>
  <c r="I104" i="1" s="1"/>
  <c r="H105" i="1"/>
  <c r="I105" i="1" s="1"/>
  <c r="H106" i="1"/>
  <c r="I106" i="1" s="1"/>
  <c r="H107" i="1"/>
  <c r="I107" i="1" s="1"/>
  <c r="H108" i="1"/>
  <c r="I108" i="1" s="1"/>
  <c r="H109" i="1"/>
  <c r="I109" i="1" s="1"/>
  <c r="H110" i="1"/>
  <c r="I110" i="1" s="1"/>
  <c r="H111" i="1"/>
  <c r="I111" i="1" s="1"/>
  <c r="H112" i="1"/>
  <c r="I112" i="1" s="1"/>
  <c r="H116" i="1"/>
  <c r="I116" i="1" s="1"/>
  <c r="H122" i="1"/>
  <c r="I122" i="1" s="1"/>
  <c r="H123" i="1"/>
  <c r="I123" i="1" s="1"/>
  <c r="H124" i="1"/>
  <c r="I124" i="1" s="1"/>
  <c r="H125" i="1"/>
  <c r="I125" i="1" s="1"/>
  <c r="H121" i="1"/>
  <c r="I121" i="1" s="1"/>
  <c r="H130" i="1"/>
  <c r="I130" i="1" s="1"/>
  <c r="H131" i="1"/>
  <c r="I131" i="1" s="1"/>
  <c r="H132" i="1"/>
  <c r="I132" i="1" s="1"/>
  <c r="H133" i="1"/>
  <c r="I133" i="1" s="1"/>
  <c r="H134" i="1"/>
  <c r="I134" i="1" s="1"/>
  <c r="H135" i="1"/>
  <c r="I135" i="1" s="1"/>
  <c r="H136" i="1"/>
  <c r="I136" i="1" s="1"/>
  <c r="H137" i="1"/>
  <c r="I137" i="1" s="1"/>
  <c r="H138" i="1"/>
  <c r="I138" i="1" s="1"/>
  <c r="H139" i="1"/>
  <c r="I139" i="1" s="1"/>
  <c r="H140" i="1"/>
  <c r="I140" i="1" s="1"/>
  <c r="H141" i="1"/>
  <c r="I141" i="1" s="1"/>
  <c r="H142" i="1"/>
  <c r="I142" i="1" s="1"/>
  <c r="H143" i="1"/>
  <c r="I143" i="1" s="1"/>
  <c r="H144" i="1"/>
  <c r="I144" i="1" s="1"/>
  <c r="H145" i="1"/>
  <c r="I145" i="1" s="1"/>
  <c r="H146" i="1"/>
  <c r="I146" i="1" s="1"/>
  <c r="H151" i="1"/>
  <c r="I151" i="1" s="1"/>
  <c r="H152" i="1"/>
  <c r="I152" i="1" s="1"/>
  <c r="H153" i="1"/>
  <c r="I153" i="1" s="1"/>
  <c r="H154" i="1"/>
  <c r="I154" i="1" s="1"/>
  <c r="H155" i="1"/>
  <c r="I155" i="1" s="1"/>
  <c r="H156" i="1"/>
  <c r="I156" i="1" s="1"/>
  <c r="H157" i="1"/>
  <c r="I157" i="1" s="1"/>
  <c r="H158" i="1"/>
  <c r="I158" i="1" s="1"/>
  <c r="H159" i="1"/>
  <c r="I159" i="1" s="1"/>
  <c r="H160" i="1"/>
  <c r="I160" i="1" s="1"/>
  <c r="H161" i="1"/>
  <c r="I161" i="1" s="1"/>
  <c r="H162" i="1"/>
  <c r="I162" i="1" s="1"/>
  <c r="H163" i="1"/>
  <c r="I163" i="1" s="1"/>
  <c r="H164" i="1"/>
  <c r="I164" i="1" s="1"/>
  <c r="H165" i="1"/>
  <c r="I165" i="1" s="1"/>
  <c r="H166" i="1"/>
  <c r="I166" i="1" s="1"/>
  <c r="H167" i="1"/>
  <c r="I167" i="1" s="1"/>
  <c r="H168" i="1"/>
  <c r="I168" i="1" s="1"/>
  <c r="H169" i="1"/>
  <c r="I169" i="1" s="1"/>
  <c r="H170" i="1"/>
  <c r="I170" i="1" s="1"/>
  <c r="H171" i="1"/>
  <c r="I171" i="1" s="1"/>
  <c r="H172" i="1"/>
  <c r="I172" i="1" s="1"/>
  <c r="H173" i="1"/>
  <c r="I173" i="1" s="1"/>
  <c r="H174" i="1"/>
  <c r="I174" i="1" s="1"/>
  <c r="H175" i="1"/>
  <c r="I175" i="1" s="1"/>
  <c r="H176" i="1"/>
  <c r="I176" i="1" s="1"/>
  <c r="H177" i="1"/>
  <c r="I177" i="1" s="1"/>
  <c r="H178" i="1"/>
  <c r="I178" i="1" s="1"/>
  <c r="H179" i="1"/>
  <c r="I179" i="1" s="1"/>
  <c r="H180" i="1"/>
  <c r="I180" i="1" s="1"/>
  <c r="H181" i="1"/>
  <c r="I181" i="1" s="1"/>
  <c r="H182" i="1"/>
  <c r="I182" i="1" s="1"/>
  <c r="H183" i="1"/>
  <c r="I183" i="1" s="1"/>
  <c r="H184" i="1"/>
  <c r="I184" i="1" s="1"/>
  <c r="H185" i="1"/>
  <c r="I185" i="1" s="1"/>
  <c r="H186" i="1"/>
  <c r="I186" i="1" s="1"/>
  <c r="H187" i="1"/>
  <c r="I187" i="1" s="1"/>
  <c r="H188" i="1"/>
  <c r="I188" i="1" s="1"/>
  <c r="H189" i="1"/>
  <c r="I189" i="1" s="1"/>
  <c r="H190" i="1"/>
  <c r="I190" i="1" s="1"/>
  <c r="H195" i="1"/>
  <c r="I195" i="1" s="1"/>
  <c r="H196" i="1"/>
  <c r="I196" i="1" s="1"/>
  <c r="H197" i="1"/>
  <c r="I197" i="1" s="1"/>
  <c r="H198" i="1"/>
  <c r="I198" i="1" s="1"/>
  <c r="H199" i="1"/>
  <c r="I199" i="1" s="1"/>
  <c r="H200" i="1"/>
  <c r="I200" i="1" s="1"/>
  <c r="H201" i="1"/>
  <c r="I201" i="1" s="1"/>
  <c r="H202" i="1"/>
  <c r="I202" i="1" s="1"/>
  <c r="H203" i="1"/>
  <c r="I203" i="1" s="1"/>
  <c r="H204" i="1"/>
  <c r="I204" i="1" s="1"/>
  <c r="H205" i="1"/>
  <c r="I205" i="1" s="1"/>
  <c r="H206" i="1"/>
  <c r="I206" i="1" s="1"/>
  <c r="H211" i="1"/>
  <c r="I211" i="1" s="1"/>
  <c r="H212" i="1"/>
  <c r="I212" i="1" s="1"/>
  <c r="H213" i="1"/>
  <c r="I213" i="1" s="1"/>
  <c r="H214" i="1"/>
  <c r="I214" i="1" s="1"/>
  <c r="H215" i="1"/>
  <c r="I215" i="1" s="1"/>
  <c r="H216" i="1"/>
  <c r="I216" i="1" s="1"/>
  <c r="H217" i="1"/>
  <c r="I217" i="1" s="1"/>
  <c r="H218" i="1"/>
  <c r="I218" i="1" s="1"/>
  <c r="H219" i="1"/>
  <c r="I219" i="1" s="1"/>
  <c r="H220" i="1"/>
  <c r="I220" i="1" s="1"/>
  <c r="H221" i="1"/>
  <c r="I221" i="1" s="1"/>
  <c r="H222" i="1"/>
  <c r="I222" i="1" s="1"/>
  <c r="H223" i="1"/>
  <c r="I223" i="1" s="1"/>
  <c r="H224" i="1"/>
  <c r="I224" i="1" s="1"/>
  <c r="H225" i="1"/>
  <c r="I225" i="1" s="1"/>
  <c r="H226" i="1"/>
  <c r="I226" i="1" s="1"/>
  <c r="H227" i="1"/>
  <c r="I227" i="1" s="1"/>
  <c r="H228" i="1"/>
  <c r="I228" i="1" s="1"/>
  <c r="H229" i="1"/>
  <c r="I229" i="1" s="1"/>
  <c r="H230" i="1"/>
  <c r="I230" i="1" s="1"/>
  <c r="H231" i="1"/>
  <c r="I231" i="1" s="1"/>
  <c r="H232" i="1"/>
  <c r="I232" i="1" s="1"/>
  <c r="H233" i="1"/>
  <c r="I233" i="1" s="1"/>
  <c r="H234" i="1"/>
  <c r="I234" i="1" s="1"/>
  <c r="H235" i="1"/>
  <c r="I235" i="1" s="1"/>
  <c r="H236" i="1"/>
  <c r="I236" i="1" s="1"/>
  <c r="H237" i="1"/>
  <c r="I237" i="1" s="1"/>
  <c r="H238" i="1"/>
  <c r="I238" i="1" s="1"/>
  <c r="H239" i="1"/>
  <c r="I239" i="1" s="1"/>
  <c r="H240" i="1"/>
  <c r="I240" i="1" s="1"/>
  <c r="H241" i="1"/>
  <c r="I241" i="1" s="1"/>
  <c r="H242" i="1"/>
  <c r="I242" i="1" s="1"/>
  <c r="H243" i="1"/>
  <c r="I243" i="1" s="1"/>
  <c r="H244" i="1"/>
  <c r="I244" i="1" s="1"/>
  <c r="H245" i="1"/>
  <c r="I245" i="1" s="1"/>
  <c r="H246" i="1"/>
  <c r="I246" i="1" s="1"/>
  <c r="H247" i="1"/>
  <c r="I247" i="1" s="1"/>
  <c r="H248" i="1"/>
  <c r="I248" i="1" s="1"/>
  <c r="H249" i="1"/>
  <c r="I249" i="1" s="1"/>
  <c r="H250" i="1"/>
  <c r="I250" i="1" s="1"/>
  <c r="H251" i="1"/>
  <c r="I251" i="1" s="1"/>
  <c r="H252" i="1"/>
  <c r="I252" i="1" s="1"/>
  <c r="H253" i="1"/>
  <c r="I253" i="1" s="1"/>
  <c r="H254" i="1"/>
  <c r="I254" i="1" s="1"/>
  <c r="H255" i="1"/>
  <c r="I255" i="1" s="1"/>
  <c r="H256" i="1"/>
  <c r="I256" i="1" s="1"/>
  <c r="H257" i="1"/>
  <c r="I257" i="1" s="1"/>
  <c r="H258" i="1"/>
  <c r="I258" i="1" s="1"/>
  <c r="H259" i="1"/>
  <c r="I259" i="1" s="1"/>
  <c r="H260" i="1"/>
  <c r="I260" i="1" s="1"/>
  <c r="H261" i="1"/>
  <c r="I261" i="1" s="1"/>
  <c r="H262" i="1"/>
  <c r="I262" i="1" s="1"/>
  <c r="H263" i="1"/>
  <c r="I263" i="1" s="1"/>
  <c r="H264" i="1"/>
  <c r="I264" i="1" s="1"/>
  <c r="H265" i="1"/>
  <c r="I265" i="1" s="1"/>
  <c r="H266" i="1"/>
  <c r="I266" i="1" s="1"/>
  <c r="H267" i="1"/>
  <c r="I267" i="1" s="1"/>
  <c r="H268" i="1"/>
  <c r="I268" i="1" s="1"/>
  <c r="H269" i="1"/>
  <c r="I269" i="1" s="1"/>
  <c r="H270" i="1"/>
  <c r="I270" i="1" s="1"/>
  <c r="H271" i="1"/>
  <c r="I271" i="1" s="1"/>
  <c r="H272" i="1"/>
  <c r="I272" i="1" s="1"/>
  <c r="H273" i="1"/>
  <c r="I273" i="1" s="1"/>
  <c r="H274" i="1"/>
  <c r="I274" i="1" s="1"/>
  <c r="H275" i="1"/>
  <c r="I275" i="1" s="1"/>
  <c r="H276" i="1"/>
  <c r="I276" i="1" s="1"/>
  <c r="H277" i="1"/>
  <c r="I277" i="1" s="1"/>
  <c r="H278" i="1"/>
  <c r="I278" i="1" s="1"/>
  <c r="H279" i="1"/>
  <c r="I279" i="1" s="1"/>
  <c r="H280" i="1"/>
  <c r="I280" i="1" s="1"/>
  <c r="H281" i="1"/>
  <c r="I281" i="1" s="1"/>
  <c r="H282" i="1"/>
  <c r="I282" i="1" s="1"/>
  <c r="H283" i="1"/>
  <c r="I283" i="1" s="1"/>
  <c r="H284" i="1"/>
  <c r="I284" i="1" s="1"/>
  <c r="H285" i="1"/>
  <c r="I285" i="1" s="1"/>
  <c r="H286" i="1"/>
  <c r="I286" i="1" s="1"/>
  <c r="H287" i="1"/>
  <c r="I287" i="1" s="1"/>
  <c r="H288" i="1"/>
  <c r="I288" i="1" s="1"/>
  <c r="H289" i="1"/>
  <c r="I289" i="1" s="1"/>
  <c r="H290" i="1"/>
  <c r="I290" i="1" s="1"/>
  <c r="H291" i="1"/>
  <c r="I291" i="1" s="1"/>
  <c r="H292" i="1"/>
  <c r="I292" i="1" s="1"/>
  <c r="H293" i="1"/>
  <c r="I293" i="1" s="1"/>
  <c r="H294" i="1"/>
  <c r="I294" i="1" s="1"/>
  <c r="H295" i="1"/>
  <c r="I295" i="1" s="1"/>
  <c r="H296" i="1"/>
  <c r="I296" i="1" s="1"/>
  <c r="H297" i="1"/>
  <c r="I297" i="1" s="1"/>
  <c r="H298" i="1"/>
  <c r="I298" i="1" s="1"/>
  <c r="H299" i="1"/>
  <c r="I299" i="1" s="1"/>
  <c r="H300" i="1"/>
  <c r="I300" i="1" s="1"/>
  <c r="H301" i="1"/>
  <c r="I301" i="1" s="1"/>
  <c r="H302" i="1"/>
  <c r="I302" i="1" s="1"/>
  <c r="H303" i="1"/>
  <c r="I303" i="1" s="1"/>
  <c r="H304" i="1"/>
  <c r="I304" i="1" s="1"/>
  <c r="H305" i="1"/>
  <c r="I305" i="1" s="1"/>
  <c r="H306" i="1"/>
  <c r="I306" i="1" s="1"/>
  <c r="H311" i="1"/>
  <c r="I311" i="1" s="1"/>
  <c r="H312" i="1"/>
  <c r="I312" i="1" s="1"/>
  <c r="H313" i="1"/>
  <c r="I313" i="1" s="1"/>
  <c r="H314" i="1"/>
  <c r="I314" i="1" s="1"/>
  <c r="H315" i="1"/>
  <c r="I315" i="1" s="1"/>
  <c r="H316" i="1"/>
  <c r="I316" i="1" s="1"/>
  <c r="H317" i="1"/>
  <c r="I317" i="1" s="1"/>
  <c r="H318" i="1"/>
  <c r="I318" i="1" s="1"/>
  <c r="H319" i="1"/>
  <c r="I319" i="1" s="1"/>
  <c r="H320" i="1"/>
  <c r="I320" i="1" s="1"/>
  <c r="H321" i="1"/>
  <c r="I321" i="1" s="1"/>
  <c r="H322" i="1"/>
  <c r="I322" i="1" s="1"/>
  <c r="H323" i="1"/>
  <c r="I323" i="1" s="1"/>
  <c r="H324" i="1"/>
  <c r="I324" i="1" s="1"/>
  <c r="H325" i="1"/>
  <c r="I325" i="1" s="1"/>
  <c r="H326" i="1"/>
  <c r="I326" i="1" s="1"/>
  <c r="H327" i="1"/>
  <c r="I327" i="1" s="1"/>
  <c r="H328" i="1"/>
  <c r="I328" i="1" s="1"/>
  <c r="H329" i="1"/>
  <c r="I329" i="1" s="1"/>
  <c r="H330" i="1"/>
  <c r="I330" i="1" s="1"/>
  <c r="H331" i="1"/>
  <c r="I331" i="1" s="1"/>
  <c r="H332" i="1"/>
  <c r="I332" i="1" s="1"/>
  <c r="H333" i="1"/>
  <c r="I333" i="1" s="1"/>
  <c r="H334" i="1"/>
  <c r="I334" i="1" s="1"/>
  <c r="H335" i="1"/>
  <c r="I335" i="1" s="1"/>
  <c r="H336" i="1"/>
  <c r="I336" i="1" s="1"/>
  <c r="H337" i="1"/>
  <c r="I337" i="1" s="1"/>
  <c r="H338" i="1"/>
  <c r="I338" i="1" s="1"/>
  <c r="H339" i="1"/>
  <c r="I339" i="1" s="1"/>
  <c r="H340" i="1"/>
  <c r="I340" i="1" s="1"/>
  <c r="H341" i="1"/>
  <c r="I341" i="1" s="1"/>
  <c r="H342" i="1"/>
  <c r="I342" i="1" s="1"/>
  <c r="H343" i="1"/>
  <c r="I343" i="1" s="1"/>
  <c r="H344" i="1"/>
  <c r="I344" i="1" s="1"/>
  <c r="H345" i="1"/>
  <c r="I345" i="1" s="1"/>
  <c r="H346" i="1"/>
  <c r="I346" i="1" s="1"/>
  <c r="H347" i="1"/>
  <c r="I347" i="1" s="1"/>
  <c r="H348" i="1"/>
  <c r="I348" i="1" s="1"/>
  <c r="H349" i="1"/>
  <c r="I349" i="1" s="1"/>
  <c r="H350" i="1"/>
  <c r="I350" i="1" s="1"/>
  <c r="H351" i="1"/>
  <c r="I351" i="1" s="1"/>
  <c r="H352" i="1"/>
  <c r="I352" i="1" s="1"/>
  <c r="H353" i="1"/>
  <c r="I353" i="1" s="1"/>
  <c r="H354" i="1"/>
  <c r="I354" i="1" s="1"/>
  <c r="H355" i="1"/>
  <c r="I355" i="1" s="1"/>
  <c r="H356" i="1"/>
  <c r="I356" i="1" s="1"/>
  <c r="H357" i="1"/>
  <c r="I357" i="1" s="1"/>
  <c r="H358" i="1"/>
  <c r="I358" i="1" s="1"/>
  <c r="H359" i="1"/>
  <c r="I359" i="1" s="1"/>
  <c r="H360" i="1"/>
  <c r="I360" i="1" s="1"/>
  <c r="H361" i="1"/>
  <c r="I361" i="1" s="1"/>
  <c r="H362" i="1"/>
  <c r="I362" i="1" s="1"/>
  <c r="H363" i="1"/>
  <c r="I363" i="1" s="1"/>
  <c r="H364" i="1"/>
  <c r="I364" i="1" s="1"/>
  <c r="H365" i="1"/>
  <c r="I365" i="1" s="1"/>
  <c r="H366" i="1"/>
  <c r="I366" i="1" s="1"/>
  <c r="H367" i="1"/>
  <c r="I367" i="1" s="1"/>
  <c r="H368" i="1"/>
  <c r="I368" i="1" s="1"/>
  <c r="H369" i="1"/>
  <c r="I369" i="1" s="1"/>
  <c r="H370" i="1"/>
  <c r="I370" i="1" s="1"/>
  <c r="H371" i="1"/>
  <c r="I371" i="1" s="1"/>
  <c r="H372" i="1"/>
  <c r="I372" i="1" s="1"/>
  <c r="H373" i="1"/>
  <c r="I373" i="1" s="1"/>
  <c r="H374" i="1"/>
  <c r="I374" i="1" s="1"/>
  <c r="H375" i="1"/>
  <c r="I375" i="1" s="1"/>
  <c r="H376" i="1"/>
  <c r="I376" i="1" s="1"/>
  <c r="H377" i="1"/>
  <c r="I377" i="1" s="1"/>
  <c r="H378" i="1"/>
  <c r="I378" i="1" s="1"/>
  <c r="H379" i="1"/>
  <c r="I379" i="1" s="1"/>
  <c r="H380" i="1"/>
  <c r="I380" i="1" s="1"/>
  <c r="H381" i="1"/>
  <c r="I381" i="1" s="1"/>
  <c r="H382" i="1"/>
  <c r="I382" i="1" s="1"/>
  <c r="H383" i="1"/>
  <c r="I383" i="1" s="1"/>
  <c r="H384" i="1"/>
  <c r="I384" i="1" s="1"/>
  <c r="H385" i="1"/>
  <c r="I385" i="1" s="1"/>
  <c r="H386" i="1"/>
  <c r="I386" i="1" s="1"/>
  <c r="H388" i="1"/>
  <c r="I388" i="1" s="1"/>
  <c r="H389" i="1"/>
  <c r="I389" i="1" s="1"/>
  <c r="H390" i="1"/>
  <c r="I390" i="1" s="1"/>
  <c r="H391" i="1"/>
  <c r="I391" i="1" s="1"/>
  <c r="H392" i="1"/>
  <c r="I392" i="1" s="1"/>
  <c r="H393" i="1"/>
  <c r="I393" i="1" s="1"/>
  <c r="H394" i="1"/>
  <c r="I394" i="1" s="1"/>
  <c r="H395" i="1"/>
  <c r="I395" i="1" s="1"/>
  <c r="H396" i="1"/>
  <c r="I396" i="1" s="1"/>
  <c r="H397" i="1"/>
  <c r="I397" i="1" s="1"/>
  <c r="H398" i="1"/>
  <c r="I398" i="1" s="1"/>
  <c r="H399" i="1"/>
  <c r="I399" i="1" s="1"/>
  <c r="H400" i="1"/>
  <c r="I400" i="1" s="1"/>
  <c r="H401" i="1"/>
  <c r="I401" i="1" s="1"/>
  <c r="H402" i="1"/>
  <c r="I402" i="1" s="1"/>
  <c r="H403" i="1"/>
  <c r="I403" i="1" s="1"/>
  <c r="H404" i="1"/>
  <c r="I404" i="1" s="1"/>
  <c r="H409" i="1"/>
  <c r="I409" i="1" s="1"/>
  <c r="H410" i="1"/>
  <c r="I410" i="1" s="1"/>
  <c r="H411" i="1"/>
  <c r="I411" i="1" s="1"/>
  <c r="H412" i="1"/>
  <c r="I412" i="1" s="1"/>
  <c r="H413" i="1"/>
  <c r="I413" i="1" s="1"/>
  <c r="H414" i="1"/>
  <c r="I414" i="1" s="1"/>
  <c r="H415" i="1"/>
  <c r="I415" i="1" s="1"/>
  <c r="H416" i="1"/>
  <c r="I416" i="1" s="1"/>
  <c r="H417" i="1"/>
  <c r="I417" i="1" s="1"/>
  <c r="H418" i="1"/>
  <c r="I418" i="1" s="1"/>
  <c r="H419" i="1"/>
  <c r="I419" i="1" s="1"/>
  <c r="H420" i="1"/>
  <c r="I420" i="1" s="1"/>
  <c r="H421" i="1"/>
  <c r="I421" i="1" s="1"/>
  <c r="H422" i="1"/>
  <c r="I422" i="1" s="1"/>
  <c r="H423" i="1"/>
  <c r="I423" i="1" s="1"/>
  <c r="H424" i="1"/>
  <c r="I424" i="1" s="1"/>
  <c r="H425" i="1"/>
  <c r="I425" i="1" s="1"/>
  <c r="H426" i="1"/>
  <c r="I426" i="1" s="1"/>
  <c r="H427" i="1"/>
  <c r="I427" i="1" s="1"/>
  <c r="H428" i="1"/>
  <c r="I428" i="1" s="1"/>
  <c r="H429" i="1"/>
  <c r="I429" i="1" s="1"/>
  <c r="H430" i="1"/>
  <c r="I430" i="1" s="1"/>
  <c r="H431" i="1"/>
  <c r="I431" i="1" s="1"/>
  <c r="H432" i="1"/>
  <c r="I432" i="1" s="1"/>
  <c r="H433" i="1"/>
  <c r="I433" i="1" s="1"/>
  <c r="H434" i="1"/>
  <c r="I434" i="1" s="1"/>
  <c r="H435" i="1"/>
  <c r="I435" i="1" s="1"/>
  <c r="H436" i="1"/>
  <c r="I436" i="1" s="1"/>
  <c r="H437" i="1"/>
  <c r="I437" i="1" s="1"/>
  <c r="H438" i="1"/>
  <c r="I438" i="1" s="1"/>
  <c r="H439" i="1"/>
  <c r="I439" i="1" s="1"/>
  <c r="H440" i="1"/>
  <c r="I440" i="1" s="1"/>
  <c r="H441" i="1"/>
  <c r="I441" i="1" s="1"/>
  <c r="H442" i="1"/>
  <c r="I442" i="1" s="1"/>
  <c r="H443" i="1"/>
  <c r="I443" i="1" s="1"/>
  <c r="H444" i="1"/>
  <c r="I444" i="1" s="1"/>
  <c r="H445" i="1"/>
  <c r="I445" i="1" s="1"/>
  <c r="H446" i="1"/>
  <c r="I446" i="1" s="1"/>
  <c r="H447" i="1"/>
  <c r="I447" i="1" s="1"/>
  <c r="H448" i="1"/>
  <c r="I448" i="1" s="1"/>
  <c r="H449" i="1"/>
  <c r="I449" i="1" s="1"/>
  <c r="H450" i="1"/>
  <c r="I450" i="1" s="1"/>
  <c r="H451" i="1"/>
  <c r="I451" i="1" s="1"/>
  <c r="H452" i="1"/>
  <c r="I452" i="1" s="1"/>
  <c r="H453" i="1"/>
  <c r="I453" i="1" s="1"/>
  <c r="H454" i="1"/>
  <c r="I454" i="1" s="1"/>
  <c r="H455" i="1"/>
  <c r="I455" i="1" s="1"/>
  <c r="H456" i="1"/>
  <c r="I456" i="1" s="1"/>
  <c r="H457" i="1"/>
  <c r="I457" i="1" s="1"/>
  <c r="H458" i="1"/>
  <c r="I458" i="1" s="1"/>
  <c r="H459" i="1"/>
  <c r="I459" i="1" s="1"/>
  <c r="H460" i="1"/>
  <c r="I460" i="1" s="1"/>
  <c r="H461" i="1"/>
  <c r="I461" i="1" s="1"/>
  <c r="H462" i="1"/>
  <c r="I462" i="1" s="1"/>
  <c r="H463" i="1"/>
  <c r="I463" i="1" s="1"/>
  <c r="H464" i="1"/>
  <c r="I464" i="1" s="1"/>
  <c r="H465" i="1"/>
  <c r="I465" i="1" s="1"/>
  <c r="H466" i="1"/>
  <c r="I466" i="1" s="1"/>
  <c r="H467" i="1"/>
  <c r="I467" i="1" s="1"/>
  <c r="H468" i="1"/>
  <c r="I468" i="1" s="1"/>
  <c r="H469" i="1"/>
  <c r="I469" i="1" s="1"/>
  <c r="H470" i="1"/>
  <c r="I470" i="1" s="1"/>
  <c r="H471" i="1"/>
  <c r="I471" i="1" s="1"/>
  <c r="H472" i="1"/>
  <c r="I472" i="1" s="1"/>
  <c r="H473" i="1"/>
  <c r="I473" i="1" s="1"/>
  <c r="H474" i="1"/>
  <c r="I474" i="1" s="1"/>
  <c r="H475" i="1"/>
  <c r="I475" i="1" s="1"/>
  <c r="H476" i="1"/>
  <c r="I476" i="1" s="1"/>
  <c r="H477" i="1"/>
  <c r="I477" i="1" s="1"/>
  <c r="H478" i="1"/>
  <c r="I478" i="1" s="1"/>
  <c r="H479" i="1"/>
  <c r="I479" i="1" s="1"/>
  <c r="H480" i="1"/>
  <c r="I480" i="1" s="1"/>
  <c r="H481" i="1"/>
  <c r="I481" i="1" s="1"/>
  <c r="H482" i="1"/>
  <c r="I482" i="1" s="1"/>
  <c r="H483" i="1"/>
  <c r="I483" i="1" s="1"/>
  <c r="H484" i="1"/>
  <c r="I484" i="1" s="1"/>
  <c r="H485" i="1"/>
  <c r="I485" i="1" s="1"/>
  <c r="H486" i="1"/>
  <c r="I486" i="1" s="1"/>
  <c r="H487" i="1"/>
  <c r="I487" i="1" s="1"/>
  <c r="H488" i="1"/>
  <c r="I488" i="1" s="1"/>
  <c r="H489" i="1"/>
  <c r="I489" i="1" s="1"/>
  <c r="H490" i="1"/>
  <c r="I490" i="1" s="1"/>
  <c r="H491" i="1"/>
  <c r="I491" i="1" s="1"/>
  <c r="H492" i="1"/>
  <c r="I492" i="1" s="1"/>
  <c r="H493" i="1"/>
  <c r="I493" i="1" s="1"/>
  <c r="H494" i="1"/>
  <c r="I494" i="1" s="1"/>
  <c r="H495" i="1"/>
  <c r="I495" i="1" s="1"/>
  <c r="H496" i="1"/>
  <c r="I496" i="1" s="1"/>
  <c r="H497" i="1"/>
  <c r="I497" i="1" s="1"/>
  <c r="H498" i="1"/>
  <c r="I498" i="1" s="1"/>
  <c r="H499" i="1"/>
  <c r="I499" i="1" s="1"/>
  <c r="H500" i="1"/>
  <c r="I500" i="1" s="1"/>
  <c r="H501" i="1"/>
  <c r="I501" i="1" s="1"/>
  <c r="H502" i="1"/>
  <c r="I502" i="1" s="1"/>
  <c r="H503" i="1"/>
  <c r="I503" i="1" s="1"/>
  <c r="H504" i="1"/>
  <c r="I504" i="1" s="1"/>
  <c r="H505" i="1"/>
  <c r="I505" i="1" s="1"/>
  <c r="H506" i="1"/>
  <c r="I506" i="1" s="1"/>
  <c r="H507" i="1"/>
  <c r="I507" i="1" s="1"/>
  <c r="H508" i="1"/>
  <c r="I508" i="1" s="1"/>
  <c r="H509" i="1"/>
  <c r="I509" i="1" s="1"/>
  <c r="H510" i="1"/>
  <c r="I510" i="1" s="1"/>
  <c r="H511" i="1"/>
  <c r="I511" i="1" s="1"/>
  <c r="H512" i="1"/>
  <c r="I512" i="1" s="1"/>
  <c r="H513" i="1"/>
  <c r="I513" i="1" s="1"/>
  <c r="H514" i="1"/>
  <c r="I514" i="1" s="1"/>
  <c r="H515" i="1"/>
  <c r="I515" i="1" s="1"/>
  <c r="H516" i="1"/>
  <c r="I516" i="1" s="1"/>
  <c r="H517" i="1"/>
  <c r="I517" i="1" s="1"/>
  <c r="H518" i="1"/>
  <c r="I518" i="1" s="1"/>
  <c r="H519" i="1"/>
  <c r="I519" i="1" s="1"/>
  <c r="H520" i="1"/>
  <c r="I520" i="1" s="1"/>
  <c r="H521" i="1"/>
  <c r="I521" i="1" s="1"/>
  <c r="H522" i="1"/>
  <c r="I522" i="1" s="1"/>
  <c r="H523" i="1"/>
  <c r="I523" i="1" s="1"/>
  <c r="H524" i="1"/>
  <c r="I524" i="1" s="1"/>
  <c r="H525" i="1"/>
  <c r="I525" i="1" s="1"/>
  <c r="H526" i="1"/>
  <c r="I526" i="1" s="1"/>
  <c r="H527" i="1"/>
  <c r="I527" i="1" s="1"/>
  <c r="H528" i="1"/>
  <c r="I528" i="1" s="1"/>
  <c r="H529" i="1"/>
  <c r="I529" i="1" s="1"/>
  <c r="H530" i="1"/>
  <c r="I530" i="1" s="1"/>
  <c r="H531" i="1"/>
  <c r="I531" i="1" s="1"/>
  <c r="H532" i="1"/>
  <c r="I532" i="1" s="1"/>
  <c r="H533" i="1"/>
  <c r="I533" i="1" s="1"/>
  <c r="H534" i="1"/>
  <c r="I534" i="1" s="1"/>
  <c r="H535" i="1"/>
  <c r="I535" i="1" s="1"/>
  <c r="H536" i="1"/>
  <c r="I536" i="1" s="1"/>
  <c r="H537" i="1"/>
  <c r="I537" i="1" s="1"/>
  <c r="H538" i="1"/>
  <c r="I538" i="1" s="1"/>
  <c r="H539" i="1"/>
  <c r="I539" i="1" s="1"/>
  <c r="H540" i="1"/>
  <c r="I540" i="1" s="1"/>
  <c r="H541" i="1"/>
  <c r="I541" i="1" s="1"/>
  <c r="H542" i="1"/>
  <c r="I542" i="1" s="1"/>
  <c r="H543" i="1"/>
  <c r="I543" i="1" s="1"/>
  <c r="H544" i="1"/>
  <c r="I544" i="1" s="1"/>
  <c r="H545" i="1"/>
  <c r="I545" i="1" s="1"/>
  <c r="H546" i="1"/>
  <c r="I546" i="1" s="1"/>
  <c r="H548" i="1"/>
  <c r="I548" i="1" s="1"/>
  <c r="H549" i="1"/>
  <c r="I549" i="1" s="1"/>
  <c r="H550" i="1"/>
  <c r="I550" i="1" s="1"/>
  <c r="H551" i="1"/>
  <c r="I551" i="1" s="1"/>
  <c r="H552" i="1"/>
  <c r="I552" i="1" s="1"/>
  <c r="H553" i="1"/>
  <c r="I553" i="1" s="1"/>
  <c r="H554" i="1"/>
  <c r="I554" i="1" s="1"/>
  <c r="H555" i="1"/>
  <c r="I555" i="1" s="1"/>
  <c r="H556" i="1"/>
  <c r="I556" i="1" s="1"/>
  <c r="H557" i="1"/>
  <c r="I557" i="1" s="1"/>
  <c r="H558" i="1"/>
  <c r="I558" i="1" s="1"/>
  <c r="H559" i="1"/>
  <c r="I559" i="1" s="1"/>
  <c r="H560" i="1"/>
  <c r="I560" i="1" s="1"/>
  <c r="H561" i="1"/>
  <c r="I561" i="1" s="1"/>
  <c r="H562" i="1"/>
  <c r="I562" i="1" s="1"/>
  <c r="H563" i="1"/>
  <c r="I563" i="1" s="1"/>
  <c r="H564" i="1"/>
  <c r="I564" i="1" s="1"/>
  <c r="H565" i="1"/>
  <c r="I565" i="1" s="1"/>
  <c r="H566" i="1"/>
  <c r="I566" i="1" s="1"/>
  <c r="H567" i="1"/>
  <c r="I567" i="1" s="1"/>
  <c r="H568" i="1"/>
  <c r="I568" i="1" s="1"/>
  <c r="H569" i="1"/>
  <c r="I569" i="1" s="1"/>
  <c r="H570" i="1"/>
  <c r="I570" i="1" s="1"/>
  <c r="H571" i="1"/>
  <c r="I571" i="1" s="1"/>
  <c r="H572" i="1"/>
  <c r="I572" i="1" s="1"/>
  <c r="H573" i="1"/>
  <c r="I573" i="1" s="1"/>
  <c r="H574" i="1"/>
  <c r="I574" i="1" s="1"/>
  <c r="H575" i="1"/>
  <c r="I575" i="1" s="1"/>
  <c r="H576" i="1"/>
  <c r="I576" i="1" s="1"/>
  <c r="H577" i="1"/>
  <c r="I577" i="1" s="1"/>
  <c r="H578" i="1"/>
  <c r="I578" i="1" s="1"/>
  <c r="H579" i="1"/>
  <c r="I579" i="1" s="1"/>
  <c r="H580" i="1"/>
  <c r="I580" i="1" s="1"/>
  <c r="H581" i="1"/>
  <c r="I581" i="1" s="1"/>
  <c r="H582" i="1"/>
  <c r="I582" i="1" s="1"/>
  <c r="H583" i="1"/>
  <c r="I583" i="1" s="1"/>
  <c r="H584" i="1"/>
  <c r="I584" i="1" s="1"/>
  <c r="H585" i="1"/>
  <c r="I585" i="1" s="1"/>
  <c r="H586" i="1"/>
  <c r="I586" i="1" s="1"/>
  <c r="H587" i="1"/>
  <c r="I587" i="1" s="1"/>
  <c r="H588" i="1"/>
  <c r="I588" i="1" s="1"/>
  <c r="H589" i="1"/>
  <c r="I589" i="1" s="1"/>
  <c r="H590" i="1"/>
  <c r="I590" i="1" s="1"/>
  <c r="H591" i="1"/>
  <c r="I591" i="1" s="1"/>
  <c r="H592" i="1"/>
  <c r="I592" i="1" s="1"/>
  <c r="H593" i="1"/>
  <c r="I593" i="1" s="1"/>
  <c r="H594" i="1"/>
  <c r="I594" i="1" s="1"/>
  <c r="H595" i="1"/>
  <c r="I595" i="1" s="1"/>
  <c r="H596" i="1"/>
  <c r="I596" i="1" s="1"/>
  <c r="H597" i="1"/>
  <c r="I597" i="1" s="1"/>
  <c r="H598" i="1"/>
  <c r="I598" i="1" s="1"/>
  <c r="H599" i="1"/>
  <c r="I599" i="1" s="1"/>
  <c r="H600" i="1"/>
  <c r="I600" i="1" s="1"/>
  <c r="H601" i="1"/>
  <c r="I601" i="1" s="1"/>
  <c r="H602" i="1"/>
  <c r="I602" i="1" s="1"/>
  <c r="H603" i="1"/>
  <c r="I603" i="1" s="1"/>
  <c r="H604" i="1"/>
  <c r="I604" i="1" s="1"/>
  <c r="H605" i="1"/>
  <c r="I605" i="1" s="1"/>
  <c r="H606" i="1"/>
  <c r="I606" i="1" s="1"/>
  <c r="H607" i="1"/>
  <c r="I607" i="1" s="1"/>
  <c r="H608" i="1"/>
  <c r="I608" i="1" s="1"/>
  <c r="H609" i="1"/>
  <c r="I609" i="1" s="1"/>
  <c r="H610" i="1"/>
  <c r="I610" i="1" s="1"/>
  <c r="H611" i="1"/>
  <c r="I611" i="1" s="1"/>
  <c r="H612" i="1"/>
  <c r="I612" i="1" s="1"/>
  <c r="H613" i="1"/>
  <c r="I613" i="1" s="1"/>
  <c r="H614" i="1"/>
  <c r="I614" i="1" s="1"/>
  <c r="H615" i="1"/>
  <c r="I615" i="1" s="1"/>
  <c r="H616" i="1"/>
  <c r="I616" i="1" s="1"/>
  <c r="H617" i="1"/>
  <c r="I617" i="1" s="1"/>
  <c r="H618" i="1"/>
  <c r="I618" i="1" s="1"/>
  <c r="H619" i="1"/>
  <c r="I619" i="1" s="1"/>
  <c r="H620" i="1"/>
  <c r="I620" i="1" s="1"/>
  <c r="H621" i="1"/>
  <c r="I621" i="1" s="1"/>
  <c r="H622" i="1"/>
  <c r="I622" i="1" s="1"/>
  <c r="H623" i="1"/>
  <c r="I623" i="1" s="1"/>
  <c r="H624" i="1"/>
  <c r="I624" i="1" s="1"/>
  <c r="H625" i="1"/>
  <c r="I625" i="1" s="1"/>
  <c r="H626" i="1"/>
  <c r="I626" i="1" s="1"/>
  <c r="H627" i="1"/>
  <c r="I627" i="1" s="1"/>
  <c r="H628" i="1"/>
  <c r="I628" i="1" s="1"/>
  <c r="H629" i="1"/>
  <c r="I629" i="1" s="1"/>
  <c r="H630" i="1"/>
  <c r="I630" i="1" s="1"/>
  <c r="H631" i="1"/>
  <c r="I631" i="1" s="1"/>
  <c r="H632" i="1"/>
  <c r="I632" i="1" s="1"/>
  <c r="H633" i="1"/>
  <c r="I633" i="1" s="1"/>
  <c r="H634" i="1"/>
  <c r="I634" i="1" s="1"/>
  <c r="H635" i="1"/>
  <c r="I635" i="1" s="1"/>
  <c r="H636" i="1"/>
  <c r="I636" i="1" s="1"/>
  <c r="H637" i="1"/>
  <c r="I637" i="1" s="1"/>
  <c r="H638" i="1"/>
  <c r="I638" i="1" s="1"/>
  <c r="H639" i="1"/>
  <c r="I639" i="1" s="1"/>
  <c r="H640" i="1"/>
  <c r="I640" i="1" s="1"/>
  <c r="H641" i="1"/>
  <c r="I641" i="1" s="1"/>
  <c r="H642" i="1"/>
  <c r="I642" i="1" s="1"/>
  <c r="H643" i="1"/>
  <c r="I643" i="1" s="1"/>
  <c r="H644" i="1"/>
  <c r="I644" i="1" s="1"/>
  <c r="H645" i="1"/>
  <c r="I645" i="1" s="1"/>
  <c r="H646" i="1"/>
  <c r="I646" i="1" s="1"/>
  <c r="H647" i="1"/>
  <c r="I647" i="1" s="1"/>
  <c r="H648" i="1"/>
  <c r="I648" i="1" s="1"/>
  <c r="H649" i="1"/>
  <c r="I649" i="1" s="1"/>
  <c r="H650" i="1"/>
  <c r="I650" i="1" s="1"/>
  <c r="H651" i="1"/>
  <c r="I651" i="1" s="1"/>
  <c r="H652" i="1"/>
  <c r="I652" i="1" s="1"/>
  <c r="H653" i="1"/>
  <c r="I653" i="1" s="1"/>
  <c r="H654" i="1"/>
  <c r="I654" i="1" s="1"/>
  <c r="H655" i="1"/>
  <c r="I655" i="1" s="1"/>
  <c r="H656" i="1"/>
  <c r="I656" i="1" s="1"/>
  <c r="H657" i="1"/>
  <c r="I657" i="1" s="1"/>
  <c r="H658" i="1"/>
  <c r="I658" i="1" s="1"/>
  <c r="H659" i="1"/>
  <c r="I659" i="1" s="1"/>
  <c r="H660" i="1"/>
  <c r="I660" i="1" s="1"/>
  <c r="H661" i="1"/>
  <c r="I661" i="1" s="1"/>
  <c r="H662" i="1"/>
  <c r="I662" i="1" s="1"/>
  <c r="H663" i="1"/>
  <c r="I663" i="1" s="1"/>
  <c r="H664" i="1"/>
  <c r="I664" i="1" s="1"/>
  <c r="H665" i="1"/>
  <c r="I665" i="1" s="1"/>
  <c r="H666" i="1"/>
  <c r="I666" i="1" s="1"/>
  <c r="H667" i="1"/>
  <c r="I667" i="1" s="1"/>
  <c r="H668" i="1"/>
  <c r="I668" i="1" s="1"/>
  <c r="H669" i="1"/>
  <c r="I669" i="1" s="1"/>
  <c r="H670" i="1"/>
  <c r="I670" i="1" s="1"/>
  <c r="H671" i="1"/>
  <c r="I671" i="1" s="1"/>
  <c r="H672" i="1"/>
  <c r="I672" i="1" s="1"/>
  <c r="H673" i="1"/>
  <c r="I673" i="1" s="1"/>
  <c r="H674" i="1"/>
  <c r="I674" i="1" s="1"/>
  <c r="H675" i="1"/>
  <c r="I675" i="1" s="1"/>
  <c r="H676" i="1"/>
  <c r="I676" i="1" s="1"/>
  <c r="H677" i="1"/>
  <c r="I677" i="1" s="1"/>
  <c r="H678" i="1"/>
  <c r="I678" i="1" s="1"/>
  <c r="H679" i="1"/>
  <c r="I679" i="1" s="1"/>
  <c r="H680" i="1"/>
  <c r="I680" i="1" s="1"/>
  <c r="H725" i="1"/>
  <c r="I725" i="1" s="1"/>
  <c r="H726" i="1"/>
  <c r="I726" i="1" s="1"/>
  <c r="H727" i="1"/>
  <c r="I727" i="1" s="1"/>
  <c r="H728" i="1"/>
  <c r="I728" i="1" s="1"/>
  <c r="H729" i="1"/>
  <c r="I729" i="1" s="1"/>
  <c r="H730" i="1"/>
  <c r="I730" i="1" s="1"/>
  <c r="H731" i="1"/>
  <c r="I731" i="1" s="1"/>
  <c r="H732" i="1"/>
  <c r="I732" i="1" s="1"/>
  <c r="H733" i="1"/>
  <c r="I733" i="1" s="1"/>
  <c r="H734" i="1"/>
  <c r="I734" i="1" s="1"/>
  <c r="H735" i="1"/>
  <c r="I735" i="1" s="1"/>
  <c r="H736" i="1"/>
  <c r="I736" i="1" s="1"/>
  <c r="H737" i="1"/>
  <c r="I737" i="1" s="1"/>
  <c r="H738" i="1"/>
  <c r="I738" i="1" s="1"/>
  <c r="H739" i="1"/>
  <c r="I739" i="1" s="1"/>
  <c r="H740" i="1"/>
  <c r="I740" i="1" s="1"/>
  <c r="H741" i="1"/>
  <c r="I741" i="1" s="1"/>
  <c r="H742" i="1"/>
  <c r="I742" i="1" s="1"/>
  <c r="H743" i="1"/>
  <c r="I743" i="1" s="1"/>
  <c r="H744" i="1"/>
  <c r="I744" i="1" s="1"/>
  <c r="H745" i="1"/>
  <c r="I745" i="1" s="1"/>
  <c r="H746" i="1"/>
  <c r="I746" i="1" s="1"/>
  <c r="H747" i="1"/>
  <c r="I747" i="1" s="1"/>
  <c r="H748" i="1"/>
  <c r="I748" i="1" s="1"/>
  <c r="H749" i="1"/>
  <c r="I749" i="1" s="1"/>
  <c r="H750" i="1"/>
  <c r="I750" i="1" s="1"/>
  <c r="H751" i="1"/>
  <c r="I751" i="1" s="1"/>
  <c r="H752" i="1"/>
  <c r="I752" i="1" s="1"/>
  <c r="H753" i="1"/>
  <c r="I753" i="1" s="1"/>
  <c r="H754" i="1"/>
  <c r="I754" i="1" s="1"/>
  <c r="H755" i="1"/>
  <c r="I755" i="1" s="1"/>
  <c r="H756" i="1"/>
  <c r="I756" i="1" s="1"/>
  <c r="H757" i="1"/>
  <c r="I757" i="1" s="1"/>
  <c r="H758" i="1"/>
  <c r="I758" i="1" s="1"/>
  <c r="H763" i="1"/>
  <c r="I763" i="1" s="1"/>
  <c r="H764" i="1"/>
  <c r="I764" i="1" s="1"/>
  <c r="H766" i="1"/>
  <c r="I766" i="1" s="1"/>
  <c r="H768" i="1"/>
  <c r="I768" i="1" s="1"/>
  <c r="H770" i="1"/>
  <c r="I770" i="1" s="1"/>
  <c r="H773" i="1"/>
  <c r="I773" i="1" s="1"/>
  <c r="H775" i="1"/>
  <c r="I775" i="1" s="1"/>
  <c r="H776" i="1"/>
  <c r="I776" i="1" s="1"/>
  <c r="H777" i="1"/>
  <c r="I777" i="1" s="1"/>
  <c r="H779" i="1"/>
  <c r="I779" i="1" s="1"/>
  <c r="H782" i="1"/>
  <c r="I782" i="1" s="1"/>
  <c r="H784" i="1"/>
  <c r="I784" i="1" s="1"/>
  <c r="H785" i="1"/>
  <c r="I785" i="1" s="1"/>
  <c r="H786" i="1"/>
  <c r="I786" i="1" s="1"/>
  <c r="H787" i="1"/>
  <c r="I787" i="1" s="1"/>
  <c r="H788" i="1"/>
  <c r="I788" i="1" s="1"/>
  <c r="H789" i="1"/>
  <c r="I789" i="1" s="1"/>
  <c r="H790" i="1"/>
  <c r="I790" i="1" s="1"/>
  <c r="H791" i="1"/>
  <c r="I791" i="1" s="1"/>
  <c r="H792" i="1"/>
  <c r="I792" i="1" s="1"/>
  <c r="H793" i="1"/>
  <c r="I793" i="1" s="1"/>
  <c r="H794" i="1"/>
  <c r="I794" i="1" s="1"/>
  <c r="H795" i="1"/>
  <c r="I795" i="1" s="1"/>
  <c r="H796" i="1"/>
  <c r="I796" i="1" s="1"/>
  <c r="H797" i="1"/>
  <c r="I797" i="1" s="1"/>
  <c r="H798" i="1"/>
  <c r="I798" i="1" s="1"/>
  <c r="H799" i="1"/>
  <c r="I799" i="1" s="1"/>
  <c r="H800" i="1"/>
  <c r="I800" i="1" s="1"/>
  <c r="H801" i="1"/>
  <c r="I801" i="1" s="1"/>
  <c r="H802" i="1"/>
  <c r="I802" i="1" s="1"/>
  <c r="H803" i="1"/>
  <c r="I803" i="1" s="1"/>
  <c r="H804" i="1"/>
  <c r="I804" i="1" s="1"/>
  <c r="H805" i="1"/>
  <c r="I805" i="1" s="1"/>
  <c r="H806" i="1"/>
  <c r="I806" i="1" s="1"/>
  <c r="H807" i="1"/>
  <c r="I807" i="1" s="1"/>
  <c r="H812" i="1"/>
  <c r="I812" i="1" s="1"/>
  <c r="H813" i="1"/>
  <c r="I813" i="1" s="1"/>
  <c r="H814" i="1"/>
  <c r="I814" i="1" s="1"/>
  <c r="H815" i="1"/>
  <c r="I815" i="1" s="1"/>
  <c r="H816" i="1"/>
  <c r="I816" i="1" s="1"/>
  <c r="H817" i="1"/>
  <c r="I817" i="1" s="1"/>
  <c r="H818" i="1"/>
  <c r="I818" i="1" s="1"/>
  <c r="H819" i="1"/>
  <c r="I819" i="1" s="1"/>
  <c r="H820" i="1"/>
  <c r="I820" i="1" s="1"/>
  <c r="H821" i="1"/>
  <c r="I821" i="1" s="1"/>
  <c r="H822" i="1"/>
  <c r="I822" i="1" s="1"/>
  <c r="H823" i="1"/>
  <c r="I823" i="1" s="1"/>
  <c r="H824" i="1"/>
  <c r="I824" i="1" s="1"/>
  <c r="H825" i="1"/>
  <c r="I825" i="1" s="1"/>
  <c r="H826" i="1"/>
  <c r="I826" i="1" s="1"/>
  <c r="H827" i="1"/>
  <c r="I827" i="1" s="1"/>
  <c r="H828" i="1"/>
  <c r="I828" i="1" s="1"/>
  <c r="H829" i="1"/>
  <c r="I829" i="1" s="1"/>
  <c r="H830" i="1"/>
  <c r="I830" i="1" s="1"/>
  <c r="H831" i="1"/>
  <c r="I831" i="1" s="1"/>
  <c r="H832" i="1"/>
  <c r="I832" i="1" s="1"/>
  <c r="H833" i="1"/>
  <c r="I833" i="1" s="1"/>
  <c r="H834" i="1"/>
  <c r="I834" i="1" s="1"/>
  <c r="H835" i="1"/>
  <c r="I835" i="1" s="1"/>
  <c r="H836" i="1"/>
  <c r="I836" i="1" s="1"/>
  <c r="H837" i="1"/>
  <c r="I837" i="1" s="1"/>
  <c r="H838" i="1"/>
  <c r="I838" i="1" s="1"/>
  <c r="H839" i="1"/>
  <c r="I839" i="1" s="1"/>
  <c r="H840" i="1"/>
  <c r="I840" i="1" s="1"/>
  <c r="H841" i="1"/>
  <c r="I841" i="1" s="1"/>
  <c r="H842" i="1"/>
  <c r="I842" i="1" s="1"/>
  <c r="H843" i="1"/>
  <c r="I843" i="1" s="1"/>
  <c r="H844" i="1"/>
  <c r="I844" i="1" s="1"/>
  <c r="H845" i="1"/>
  <c r="I845" i="1" s="1"/>
  <c r="H846" i="1"/>
  <c r="I846" i="1" s="1"/>
  <c r="H847" i="1"/>
  <c r="I847" i="1" s="1"/>
  <c r="I848" i="1"/>
  <c r="H851" i="1"/>
  <c r="I851" i="1" s="1"/>
  <c r="H852" i="1"/>
  <c r="I852" i="1" s="1"/>
  <c r="H853" i="1"/>
  <c r="I853" i="1" s="1"/>
  <c r="H854" i="1"/>
  <c r="I854" i="1" s="1"/>
  <c r="H855" i="1"/>
  <c r="I855" i="1" s="1"/>
  <c r="H856" i="1"/>
  <c r="I856" i="1" s="1"/>
  <c r="H857" i="1"/>
  <c r="I857" i="1" s="1"/>
  <c r="H858" i="1"/>
  <c r="I858" i="1" s="1"/>
  <c r="H859" i="1"/>
  <c r="I859" i="1" s="1"/>
  <c r="H860" i="1"/>
  <c r="I860" i="1" s="1"/>
  <c r="H861" i="1"/>
  <c r="I861" i="1" s="1"/>
  <c r="H862" i="1"/>
  <c r="I862" i="1" s="1"/>
  <c r="H863" i="1"/>
  <c r="I863" i="1" s="1"/>
  <c r="H864" i="1"/>
  <c r="I864" i="1" s="1"/>
  <c r="H865" i="1"/>
  <c r="I865" i="1" s="1"/>
  <c r="H866" i="1"/>
  <c r="I866" i="1" s="1"/>
  <c r="H867" i="1"/>
  <c r="I867" i="1" s="1"/>
  <c r="H868" i="1"/>
  <c r="I868" i="1" s="1"/>
  <c r="H869" i="1"/>
  <c r="I869" i="1" s="1"/>
  <c r="H870" i="1"/>
  <c r="I870" i="1" s="1"/>
  <c r="H871" i="1"/>
  <c r="I871" i="1" s="1"/>
  <c r="H872" i="1"/>
  <c r="I872" i="1" s="1"/>
  <c r="H873" i="1"/>
  <c r="I873" i="1" s="1"/>
  <c r="H874" i="1"/>
  <c r="I874" i="1" s="1"/>
  <c r="H875" i="1"/>
  <c r="I875" i="1" s="1"/>
  <c r="H876" i="1"/>
  <c r="I876" i="1" s="1"/>
  <c r="H877" i="1"/>
  <c r="I877" i="1" s="1"/>
  <c r="H878" i="1"/>
  <c r="I878" i="1" s="1"/>
  <c r="H879" i="1"/>
  <c r="I879" i="1" s="1"/>
  <c r="H890" i="1"/>
  <c r="I890" i="1" s="1"/>
  <c r="H891" i="1"/>
  <c r="I891" i="1" s="1"/>
  <c r="H892" i="1"/>
  <c r="I892" i="1" s="1"/>
  <c r="H893" i="1"/>
  <c r="I893" i="1" s="1"/>
  <c r="H894" i="1"/>
  <c r="I894" i="1" s="1"/>
  <c r="H895" i="1"/>
  <c r="I895" i="1" s="1"/>
  <c r="H896" i="1"/>
  <c r="I896" i="1" s="1"/>
  <c r="H897" i="1"/>
  <c r="I897" i="1" s="1"/>
  <c r="H898" i="1"/>
  <c r="I898" i="1" s="1"/>
  <c r="H899" i="1"/>
  <c r="I899" i="1" s="1"/>
  <c r="H900" i="1"/>
  <c r="I900" i="1" s="1"/>
  <c r="H901" i="1"/>
  <c r="I901" i="1" s="1"/>
  <c r="H902" i="1"/>
  <c r="I902" i="1" s="1"/>
  <c r="H903" i="1"/>
  <c r="I903" i="1" s="1"/>
  <c r="H904" i="1"/>
  <c r="I904" i="1" s="1"/>
  <c r="H905" i="1"/>
  <c r="I905" i="1" s="1"/>
  <c r="H906" i="1"/>
  <c r="I906" i="1" s="1"/>
  <c r="H907" i="1"/>
  <c r="I907" i="1" s="1"/>
  <c r="H908" i="1"/>
  <c r="I908" i="1" s="1"/>
  <c r="H909" i="1"/>
  <c r="I909" i="1" s="1"/>
  <c r="H910" i="1"/>
  <c r="I910" i="1" s="1"/>
  <c r="H911" i="1"/>
  <c r="I911" i="1" s="1"/>
  <c r="H912" i="1"/>
  <c r="I912" i="1" s="1"/>
  <c r="H913" i="1"/>
  <c r="I913" i="1" s="1"/>
  <c r="H914" i="1"/>
  <c r="I914" i="1" s="1"/>
  <c r="H915" i="1"/>
  <c r="I915" i="1" s="1"/>
  <c r="H916" i="1"/>
  <c r="I916" i="1" s="1"/>
  <c r="H917" i="1"/>
  <c r="I917" i="1" s="1"/>
  <c r="H918" i="1"/>
  <c r="I918" i="1" s="1"/>
  <c r="H919" i="1"/>
  <c r="I919" i="1" s="1"/>
  <c r="H920" i="1"/>
  <c r="I920" i="1" s="1"/>
  <c r="H921" i="1"/>
  <c r="I921" i="1" s="1"/>
  <c r="H922" i="1"/>
  <c r="I922" i="1" s="1"/>
  <c r="H923" i="1"/>
  <c r="I923" i="1" s="1"/>
  <c r="H924" i="1"/>
  <c r="I924" i="1" s="1"/>
  <c r="H925" i="1"/>
  <c r="I925" i="1" s="1"/>
  <c r="H926" i="1"/>
  <c r="I926" i="1" s="1"/>
  <c r="H927" i="1"/>
  <c r="I927" i="1" s="1"/>
  <c r="H928" i="1"/>
  <c r="I928" i="1" s="1"/>
  <c r="H929" i="1"/>
  <c r="I929" i="1" s="1"/>
  <c r="H930" i="1"/>
  <c r="I930" i="1" s="1"/>
  <c r="H954" i="1"/>
  <c r="I954" i="1" s="1"/>
  <c r="H955" i="1"/>
  <c r="I955" i="1" s="1"/>
  <c r="H956" i="1"/>
  <c r="I956" i="1" s="1"/>
  <c r="H957" i="1"/>
  <c r="I957" i="1" s="1"/>
  <c r="H958" i="1"/>
  <c r="I958" i="1" s="1"/>
  <c r="H959" i="1"/>
  <c r="I959" i="1" s="1"/>
  <c r="H935" i="1"/>
  <c r="I935" i="1" s="1"/>
  <c r="H936" i="1"/>
  <c r="I936" i="1" s="1"/>
  <c r="H937" i="1"/>
  <c r="I937" i="1" s="1"/>
  <c r="H938" i="1"/>
  <c r="I938" i="1" s="1"/>
  <c r="H939" i="1"/>
  <c r="I939" i="1" s="1"/>
  <c r="H940" i="1"/>
  <c r="I940" i="1" s="1"/>
  <c r="H941" i="1"/>
  <c r="I941" i="1" s="1"/>
  <c r="H942" i="1"/>
  <c r="I942" i="1" s="1"/>
  <c r="H943" i="1"/>
  <c r="I943" i="1" s="1"/>
  <c r="H944" i="1"/>
  <c r="I944" i="1" s="1"/>
  <c r="H949" i="1"/>
  <c r="I949" i="1" s="1"/>
  <c r="H951" i="1"/>
  <c r="I951" i="1" s="1"/>
  <c r="H952" i="1"/>
  <c r="I952" i="1" s="1"/>
  <c r="H934" i="1"/>
  <c r="I934" i="1" s="1"/>
  <c r="H762" i="1"/>
  <c r="I762" i="1" s="1"/>
  <c r="H724" i="1"/>
  <c r="I724" i="1" s="1"/>
  <c r="H684" i="1"/>
  <c r="I684" i="1" s="1"/>
  <c r="H408" i="1"/>
  <c r="I408" i="1" s="1"/>
  <c r="H310" i="1"/>
  <c r="I310" i="1" s="1"/>
  <c r="H210" i="1"/>
  <c r="I210" i="1" s="1"/>
  <c r="H194" i="1"/>
  <c r="I194" i="1" s="1"/>
  <c r="H150" i="1"/>
  <c r="I150" i="1" s="1"/>
  <c r="H129" i="1"/>
  <c r="I129" i="1" s="1"/>
  <c r="H99" i="1"/>
  <c r="I99" i="1" s="1"/>
  <c r="H73" i="1"/>
  <c r="I73" i="1" s="1"/>
  <c r="H53" i="1"/>
  <c r="I53" i="1" s="1"/>
  <c r="H42" i="1"/>
  <c r="I42" i="1" s="1"/>
  <c r="H32" i="1"/>
  <c r="I32" i="1" s="1"/>
  <c r="I681" i="1" l="1"/>
  <c r="Y29" i="3" s="1"/>
  <c r="I17" i="1"/>
  <c r="Y15" i="3" s="1"/>
  <c r="H117" i="1"/>
  <c r="H685" i="1"/>
  <c r="I685" i="1" s="1"/>
  <c r="H686" i="1"/>
  <c r="I686" i="1" s="1"/>
  <c r="H687" i="1"/>
  <c r="I687" i="1" s="1"/>
  <c r="I688" i="1"/>
  <c r="H689" i="1"/>
  <c r="I689" i="1" s="1"/>
  <c r="H690" i="1"/>
  <c r="I690" i="1" s="1"/>
  <c r="I691" i="1"/>
  <c r="H692" i="1"/>
  <c r="I692" i="1" s="1"/>
  <c r="H693" i="1"/>
  <c r="I693" i="1" s="1"/>
  <c r="H694" i="1"/>
  <c r="I694" i="1" s="1"/>
  <c r="H695" i="1"/>
  <c r="I695" i="1" s="1"/>
  <c r="H696" i="1"/>
  <c r="I696" i="1" s="1"/>
  <c r="I697" i="1"/>
  <c r="H698" i="1"/>
  <c r="I698" i="1" s="1"/>
  <c r="I699" i="1"/>
  <c r="H700" i="1"/>
  <c r="I700" i="1" s="1"/>
  <c r="H701" i="1"/>
  <c r="I701" i="1" s="1"/>
  <c r="H702" i="1"/>
  <c r="I702" i="1" s="1"/>
  <c r="I703" i="1"/>
  <c r="H704" i="1"/>
  <c r="I704" i="1" s="1"/>
  <c r="H705" i="1"/>
  <c r="I705" i="1" s="1"/>
  <c r="H706" i="1"/>
  <c r="I706" i="1" s="1"/>
  <c r="H707" i="1"/>
  <c r="I707" i="1" s="1"/>
  <c r="H708" i="1"/>
  <c r="I708" i="1" s="1"/>
  <c r="I709" i="1"/>
  <c r="H710" i="1"/>
  <c r="I710" i="1" s="1"/>
  <c r="H711" i="1"/>
  <c r="I711" i="1" s="1"/>
  <c r="H712" i="1"/>
  <c r="I712" i="1" s="1"/>
  <c r="H713" i="1"/>
  <c r="I713" i="1" s="1"/>
  <c r="I714" i="1"/>
  <c r="H715" i="1"/>
  <c r="I715" i="1" s="1"/>
  <c r="H716" i="1"/>
  <c r="I716" i="1" s="1"/>
  <c r="H717" i="1"/>
  <c r="I717" i="1" s="1"/>
  <c r="H718" i="1"/>
  <c r="I718" i="1" s="1"/>
  <c r="H719" i="1"/>
  <c r="I719" i="1" s="1"/>
  <c r="H720" i="1"/>
  <c r="I720" i="1" s="1"/>
  <c r="V29" i="3" l="1"/>
  <c r="O29" i="3"/>
  <c r="F30" i="4"/>
  <c r="F71" i="5" s="1"/>
  <c r="F74" i="5" s="1"/>
  <c r="X29" i="3"/>
  <c r="S29" i="3"/>
  <c r="F16" i="4"/>
  <c r="F15" i="5" s="1"/>
  <c r="F18" i="5" s="1"/>
  <c r="X15" i="3"/>
  <c r="O15" i="3"/>
  <c r="S15" i="3"/>
  <c r="V15" i="3"/>
  <c r="I118" i="1"/>
  <c r="Y22" i="3" s="1"/>
  <c r="O22" i="3" l="1"/>
  <c r="F23" i="4"/>
  <c r="F43" i="5" s="1"/>
  <c r="F46" i="5" s="1"/>
  <c r="V22" i="3"/>
  <c r="X22" i="3"/>
  <c r="S22" i="3"/>
  <c r="I307" i="1"/>
  <c r="Y27" i="3" s="1"/>
  <c r="I721" i="1"/>
  <c r="Y30" i="3" s="1"/>
  <c r="I113" i="1"/>
  <c r="Y21" i="3" s="1"/>
  <c r="I50" i="1"/>
  <c r="Y18" i="3" s="1"/>
  <c r="I147" i="1"/>
  <c r="Y24" i="3" s="1"/>
  <c r="I39" i="1"/>
  <c r="Y17" i="3" s="1"/>
  <c r="I29" i="1"/>
  <c r="Y16" i="3" s="1"/>
  <c r="I961" i="1"/>
  <c r="Y33" i="3" s="1"/>
  <c r="I931" i="1"/>
  <c r="Y32" i="3" s="1"/>
  <c r="I405" i="1"/>
  <c r="Y28" i="3" s="1"/>
  <c r="I207" i="1"/>
  <c r="Y26" i="3" s="1"/>
  <c r="I191" i="1"/>
  <c r="Y25" i="3" s="1"/>
  <c r="I96" i="1"/>
  <c r="Y20" i="3" s="1"/>
  <c r="I759" i="1"/>
  <c r="Y31" i="3" s="1"/>
  <c r="I126" i="1"/>
  <c r="Y23" i="3" s="1"/>
  <c r="I70" i="1"/>
  <c r="Y19" i="3" s="1"/>
  <c r="O28" i="3" l="1"/>
  <c r="F29" i="4"/>
  <c r="F67" i="5" s="1"/>
  <c r="F70" i="5" s="1"/>
  <c r="V28" i="3"/>
  <c r="S28" i="3"/>
  <c r="X28" i="3"/>
  <c r="O23" i="3"/>
  <c r="F24" i="4"/>
  <c r="F47" i="5" s="1"/>
  <c r="F50" i="5" s="1"/>
  <c r="V23" i="3"/>
  <c r="S23" i="3"/>
  <c r="X23" i="3"/>
  <c r="O26" i="3"/>
  <c r="F27" i="4"/>
  <c r="F59" i="5" s="1"/>
  <c r="F62" i="5" s="1"/>
  <c r="V26" i="3"/>
  <c r="X26" i="3"/>
  <c r="S26" i="3"/>
  <c r="O16" i="3"/>
  <c r="F17" i="4"/>
  <c r="F19" i="5" s="1"/>
  <c r="F22" i="5" s="1"/>
  <c r="V16" i="3"/>
  <c r="X16" i="3"/>
  <c r="S16" i="3"/>
  <c r="O21" i="3"/>
  <c r="V21" i="3"/>
  <c r="F22" i="4"/>
  <c r="F39" i="5" s="1"/>
  <c r="F42" i="5" s="1"/>
  <c r="S21" i="3"/>
  <c r="X21" i="3"/>
  <c r="O17" i="3"/>
  <c r="V17" i="3"/>
  <c r="F18" i="4"/>
  <c r="F23" i="5" s="1"/>
  <c r="F26" i="5" s="1"/>
  <c r="X17" i="3"/>
  <c r="S17" i="3"/>
  <c r="O30" i="3"/>
  <c r="V30" i="3"/>
  <c r="F31" i="4"/>
  <c r="F75" i="5" s="1"/>
  <c r="F78" i="5" s="1"/>
  <c r="X30" i="3"/>
  <c r="S30" i="3"/>
  <c r="O24" i="3"/>
  <c r="F25" i="4"/>
  <c r="F51" i="5" s="1"/>
  <c r="F54" i="5" s="1"/>
  <c r="V24" i="3"/>
  <c r="S24" i="3"/>
  <c r="X24" i="3"/>
  <c r="O27" i="3"/>
  <c r="F28" i="4"/>
  <c r="F63" i="5" s="1"/>
  <c r="F66" i="5" s="1"/>
  <c r="V27" i="3"/>
  <c r="S27" i="3"/>
  <c r="X27" i="3"/>
  <c r="O31" i="3"/>
  <c r="V31" i="3"/>
  <c r="F32" i="4"/>
  <c r="F79" i="5" s="1"/>
  <c r="F82" i="5" s="1"/>
  <c r="X31" i="3"/>
  <c r="S31" i="3"/>
  <c r="O20" i="3"/>
  <c r="F21" i="4"/>
  <c r="F35" i="5" s="1"/>
  <c r="F38" i="5" s="1"/>
  <c r="V20" i="3"/>
  <c r="X20" i="3"/>
  <c r="S20" i="3"/>
  <c r="O19" i="3"/>
  <c r="V19" i="3"/>
  <c r="F20" i="4"/>
  <c r="F31" i="5" s="1"/>
  <c r="F34" i="5" s="1"/>
  <c r="X19" i="3"/>
  <c r="S19" i="3"/>
  <c r="O25" i="3"/>
  <c r="V25" i="3"/>
  <c r="F26" i="4"/>
  <c r="F55" i="5" s="1"/>
  <c r="F58" i="5" s="1"/>
  <c r="S25" i="3"/>
  <c r="X25" i="3"/>
  <c r="O33" i="3"/>
  <c r="F34" i="4"/>
  <c r="F87" i="5" s="1"/>
  <c r="F90" i="5" s="1"/>
  <c r="V33" i="3"/>
  <c r="X33" i="3"/>
  <c r="S33" i="3"/>
  <c r="V18" i="3"/>
  <c r="F19" i="4"/>
  <c r="F27" i="5" s="1"/>
  <c r="F30" i="5" s="1"/>
  <c r="O18" i="3"/>
  <c r="X18" i="3"/>
  <c r="S18" i="3"/>
  <c r="O32" i="3"/>
  <c r="F33" i="4"/>
  <c r="V32" i="3"/>
  <c r="X32" i="3"/>
  <c r="S32" i="3"/>
  <c r="S34" i="3" s="1"/>
  <c r="Y34" i="3"/>
  <c r="I964" i="1"/>
  <c r="O34" i="3" l="1"/>
  <c r="R34" i="3" s="1"/>
  <c r="X34" i="3" s="1"/>
  <c r="V34" i="3"/>
  <c r="W34" i="3" s="1"/>
  <c r="U34" i="3"/>
  <c r="AB34" i="3"/>
  <c r="Y35" i="3" s="1"/>
  <c r="F83" i="5"/>
  <c r="AV36" i="4"/>
  <c r="CJ36" i="4"/>
  <c r="X36" i="4"/>
  <c r="BL36" i="4"/>
  <c r="CN36" i="4"/>
  <c r="AN36" i="4"/>
  <c r="AB36" i="4"/>
  <c r="BP36" i="4"/>
  <c r="AJ36" i="4"/>
  <c r="H36" i="4"/>
  <c r="K36" i="4" s="1"/>
  <c r="AR36" i="4"/>
  <c r="BH36" i="4"/>
  <c r="BX36" i="4"/>
  <c r="L36" i="4"/>
  <c r="AZ36" i="4"/>
  <c r="BT36" i="4"/>
  <c r="T36" i="4"/>
  <c r="CB36" i="4"/>
  <c r="BD36" i="4"/>
  <c r="CR36" i="4"/>
  <c r="AF36" i="4"/>
  <c r="CV36" i="4"/>
  <c r="P36" i="4"/>
  <c r="F36" i="4"/>
  <c r="CF36" i="4"/>
  <c r="G28" i="4" l="1"/>
  <c r="G24" i="4"/>
  <c r="G19" i="4"/>
  <c r="G20" i="4"/>
  <c r="G25" i="4"/>
  <c r="G33" i="4"/>
  <c r="G18" i="4"/>
  <c r="G27" i="4"/>
  <c r="G17" i="4"/>
  <c r="G16" i="4"/>
  <c r="G29" i="4"/>
  <c r="G31" i="4"/>
  <c r="G23" i="4"/>
  <c r="G34" i="4"/>
  <c r="G32" i="4"/>
  <c r="G30" i="4"/>
  <c r="G21" i="4"/>
  <c r="G36" i="4"/>
  <c r="G22" i="4"/>
  <c r="G26" i="4"/>
  <c r="F86" i="5"/>
  <c r="F94" i="5" s="1"/>
  <c r="F91" i="5"/>
  <c r="O36" i="4"/>
  <c r="S36" i="4" s="1"/>
  <c r="W36" i="4" s="1"/>
  <c r="AA36" i="4" s="1"/>
  <c r="AE36" i="4" s="1"/>
  <c r="AI36" i="4" s="1"/>
  <c r="AM36" i="4" s="1"/>
  <c r="AQ36" i="4" s="1"/>
  <c r="AU36" i="4" s="1"/>
  <c r="AY36" i="4" s="1"/>
  <c r="BC36" i="4" s="1"/>
  <c r="BG36" i="4" s="1"/>
  <c r="BK36" i="4" s="1"/>
  <c r="BO36" i="4" s="1"/>
  <c r="BS36" i="4" s="1"/>
  <c r="BW36" i="4" s="1"/>
  <c r="CA36" i="4" s="1"/>
  <c r="CE36" i="4" s="1"/>
  <c r="CI36" i="4" s="1"/>
  <c r="CM36" i="4" s="1"/>
  <c r="CQ36" i="4" s="1"/>
  <c r="CU36" i="4" s="1"/>
  <c r="CY36" i="4" s="1"/>
  <c r="L95" i="5" l="1"/>
  <c r="F97" i="5"/>
  <c r="G97" i="5" s="1"/>
  <c r="P95" i="5"/>
  <c r="T95" i="5"/>
  <c r="X95" i="5"/>
  <c r="AB95" i="5"/>
  <c r="AF95" i="5"/>
  <c r="AJ95" i="5"/>
  <c r="AN95" i="5"/>
  <c r="AR95" i="5"/>
  <c r="AV95" i="5"/>
  <c r="AZ95" i="5"/>
  <c r="BD95" i="5"/>
  <c r="BH95" i="5"/>
  <c r="BL95" i="5"/>
  <c r="BP95" i="5"/>
  <c r="BT95" i="5"/>
  <c r="BX95" i="5"/>
  <c r="CB95" i="5"/>
  <c r="CF95" i="5"/>
  <c r="CJ95" i="5"/>
  <c r="CN95" i="5"/>
  <c r="CR95" i="5"/>
  <c r="CZ95" i="5"/>
  <c r="CV95" i="5"/>
  <c r="CB35" i="4"/>
  <c r="P35" i="4"/>
  <c r="BD35" i="4"/>
  <c r="X35" i="4"/>
  <c r="AJ35" i="4"/>
  <c r="BL35" i="4"/>
  <c r="CR35" i="4"/>
  <c r="L35" i="4"/>
  <c r="O35" i="4" s="1"/>
  <c r="AF35" i="4"/>
  <c r="AZ35" i="4"/>
  <c r="BH35" i="4"/>
  <c r="CV35" i="4"/>
  <c r="T35" i="4"/>
  <c r="BP35" i="4"/>
  <c r="AV35" i="4"/>
  <c r="CJ35" i="4"/>
  <c r="BX35" i="4"/>
  <c r="BT35" i="4"/>
  <c r="CF35" i="4"/>
  <c r="CN35" i="4"/>
  <c r="AB35" i="4"/>
  <c r="AN35" i="4"/>
  <c r="AR35" i="4"/>
  <c r="S35" i="4" l="1"/>
  <c r="W35" i="4"/>
  <c r="AA35" i="4" s="1"/>
  <c r="AB38" i="4"/>
  <c r="AE35" i="4"/>
  <c r="AI35" i="4" s="1"/>
  <c r="AM35" i="4" s="1"/>
  <c r="AQ35" i="4" s="1"/>
  <c r="AU35" i="4" s="1"/>
  <c r="AY35" i="4" s="1"/>
  <c r="BC35" i="4" s="1"/>
  <c r="BG35" i="4" s="1"/>
  <c r="BK35" i="4" s="1"/>
  <c r="BO35" i="4" s="1"/>
  <c r="BS35" i="4" s="1"/>
  <c r="BW35" i="4" s="1"/>
  <c r="CA35" i="4" s="1"/>
  <c r="CE35" i="4" s="1"/>
  <c r="CI35" i="4" s="1"/>
  <c r="CM35" i="4" s="1"/>
  <c r="CQ35" i="4" s="1"/>
  <c r="CU35" i="4" s="1"/>
  <c r="CY35" i="4" s="1"/>
</calcChain>
</file>

<file path=xl/sharedStrings.xml><?xml version="1.0" encoding="utf-8"?>
<sst xmlns="http://schemas.openxmlformats.org/spreadsheetml/2006/main" count="2650" uniqueCount="1665">
  <si>
    <t>ORCAMENTO</t>
  </si>
  <si>
    <t>COMPOSICAO</t>
  </si>
  <si>
    <t>BDI</t>
  </si>
  <si>
    <t>============================================================</t>
  </si>
  <si>
    <t>Data:</t>
  </si>
  <si>
    <t>SISTEMA DE ORCAMENTO 13a.EDICAO Preco Emop</t>
  </si>
  <si>
    <t>DIRETORIA DE PLANEJAMENTO E PROJETOS</t>
  </si>
  <si>
    <t>Imovel  :</t>
  </si>
  <si>
    <t>18311001</t>
  </si>
  <si>
    <t>COMPLEXO EXIBIDOR - PROJETO CINEMA DA CIDADE</t>
  </si>
  <si>
    <t>Endereco:</t>
  </si>
  <si>
    <t>Rua Emygdio Maia dos Santos</t>
  </si>
  <si>
    <t>Municipio:</t>
  </si>
  <si>
    <t>SAO FIDELIS</t>
  </si>
  <si>
    <t>Natureza:</t>
  </si>
  <si>
    <t>Mes Base:</t>
  </si>
  <si>
    <t>01 -</t>
  </si>
  <si>
    <t>SERVICOS DE ESCRITORIO, LABORATORIO E CAMPO</t>
  </si>
  <si>
    <t>UN</t>
  </si>
  <si>
    <t>VALOR DA CATEGORIA ACIMA:</t>
  </si>
  <si>
    <t>CONSTRUCAO.</t>
  </si>
  <si>
    <t>D011.002/17</t>
  </si>
  <si>
    <t>01.001.0150-A</t>
  </si>
  <si>
    <t>M3</t>
  </si>
  <si>
    <t>01.005.0004-A</t>
  </si>
  <si>
    <t>M2</t>
  </si>
  <si>
    <t>01.005.0006-A</t>
  </si>
  <si>
    <t>01.005.0008-A</t>
  </si>
  <si>
    <t>01.018.0002-A</t>
  </si>
  <si>
    <t>M</t>
  </si>
  <si>
    <t>01.050.0992-G</t>
  </si>
  <si>
    <t>01.050.0993-G</t>
  </si>
  <si>
    <t>DA CIDADE.</t>
  </si>
  <si>
    <t>02 -</t>
  </si>
  <si>
    <t>CANTEIRO DE OBRA</t>
  </si>
  <si>
    <t>02.002.0007-A</t>
  </si>
  <si>
    <t>02.006.0015-A</t>
  </si>
  <si>
    <t>UNXMES</t>
  </si>
  <si>
    <t>02.006.0020-A</t>
  </si>
  <si>
    <t>02.010.0001-A</t>
  </si>
  <si>
    <t>02.015.0001-A</t>
  </si>
  <si>
    <t>02.016.0001-A</t>
  </si>
  <si>
    <t>02.020.0001-A</t>
  </si>
  <si>
    <t>03 -</t>
  </si>
  <si>
    <t>MOVIMENTO DE TERRA</t>
  </si>
  <si>
    <t>03.001.0001-B</t>
  </si>
  <si>
    <t>03.010.0015-A</t>
  </si>
  <si>
    <t>03.013.0001-B</t>
  </si>
  <si>
    <t>03.016.0015-B</t>
  </si>
  <si>
    <t>04 -</t>
  </si>
  <si>
    <t>TRANSPORTES</t>
  </si>
  <si>
    <t>04.005.0300-A</t>
  </si>
  <si>
    <t>UNXKM</t>
  </si>
  <si>
    <t>T</t>
  </si>
  <si>
    <t>04.013.0015-A</t>
  </si>
  <si>
    <t>04.014.0095-A</t>
  </si>
  <si>
    <t>04.014.0112-A</t>
  </si>
  <si>
    <t>04.014.0116-A</t>
  </si>
  <si>
    <t>04.014.0118-A</t>
  </si>
  <si>
    <t>04.020.0122-A</t>
  </si>
  <si>
    <t>M2XKM</t>
  </si>
  <si>
    <t>05 -</t>
  </si>
  <si>
    <t>SERVICOS COMPLEMENTARES</t>
  </si>
  <si>
    <t>05.001.0001-A</t>
  </si>
  <si>
    <t>05.001.0002-B</t>
  </si>
  <si>
    <t>05.001.0006-A</t>
  </si>
  <si>
    <t>05.001.0350-A</t>
  </si>
  <si>
    <t>LIMPEZA DE VIDROS,FEITA NOS DOIS LADOS,CONTADO UM LADO</t>
  </si>
  <si>
    <t>05.001.0360-A</t>
  </si>
  <si>
    <t>LIMPEZA DE PISOS CIMENTADOS</t>
  </si>
  <si>
    <t>05.001.0365-A</t>
  </si>
  <si>
    <t>LIMPEZA DE PISOS CERAMICOS.</t>
  </si>
  <si>
    <t>05.001.0370-A</t>
  </si>
  <si>
    <t>LIMPEZA DE APARELHOS SANITARIOS,INCLUSIVE METAIS</t>
  </si>
  <si>
    <t>05.001.0375-A</t>
  </si>
  <si>
    <t>LIMPEZA DE METAIS,EXCLUSIVE APARELHOS SANITARIOS</t>
  </si>
  <si>
    <t>05.001.0380-A</t>
  </si>
  <si>
    <t>LIMPEZA DE PEITORIS</t>
  </si>
  <si>
    <t>05.001.0385-A</t>
  </si>
  <si>
    <t>LIMPEZA DE PAREDES REVESTIDAS DE CERAMICAS OU AZULEJOS</t>
  </si>
  <si>
    <t>05.001.0386-A</t>
  </si>
  <si>
    <t>LIMPEZA DE PISOS VINILICOS</t>
  </si>
  <si>
    <t>05.005.0012-B</t>
  </si>
  <si>
    <t>05.006.0001-B</t>
  </si>
  <si>
    <t>M2XMES</t>
  </si>
  <si>
    <t>05.008.0001-A</t>
  </si>
  <si>
    <t>05.021.0106-G</t>
  </si>
  <si>
    <t>05.021.0107-G</t>
  </si>
  <si>
    <t>PLACA DE"SINALIZACAO PARA EXTINTOR DE INCENDIO",EM PVC(POLI-</t>
  </si>
  <si>
    <t>CLORETO DE POLIVINILA),ANTI-CHAMA,APLICACAO DE TINTA FOTOLU-</t>
  </si>
  <si>
    <t>MINESCENTE DE ACORDO COM A NORMA NBR 13434-2.FORNECIMENTO.</t>
  </si>
  <si>
    <t>05.054.0080-G</t>
  </si>
  <si>
    <t>05.100.1004-G</t>
  </si>
  <si>
    <t>06 -</t>
  </si>
  <si>
    <t>GALERIAS, DRENOS E CONEXOS</t>
  </si>
  <si>
    <t>06.001.0243-A</t>
  </si>
  <si>
    <t>06.001.0246-A</t>
  </si>
  <si>
    <t>06.012.0001-A</t>
  </si>
  <si>
    <t>06.014.0101-A</t>
  </si>
  <si>
    <t>06.016.0015-A</t>
  </si>
  <si>
    <t>06.016.0031-A</t>
  </si>
  <si>
    <t>06.069.0008-A</t>
  </si>
  <si>
    <t>06.069.0020-A</t>
  </si>
  <si>
    <t>06.069.0105-A</t>
  </si>
  <si>
    <t>06.069.0110-A</t>
  </si>
  <si>
    <t>06.069.0120-A</t>
  </si>
  <si>
    <t>06.069.0130-A</t>
  </si>
  <si>
    <t>06.272.0003-A</t>
  </si>
  <si>
    <t>06.272.0006-A</t>
  </si>
  <si>
    <t>07 -</t>
  </si>
  <si>
    <t>ARGAMASSAS, INJECOES E CONSOLIDACOES</t>
  </si>
  <si>
    <t>07.001.0070-B</t>
  </si>
  <si>
    <t>ARGAMASSA DE CIMENTO E AREIA NO TRACO 1:8,PREPARO MANUAL</t>
  </si>
  <si>
    <t>08 -</t>
  </si>
  <si>
    <t>BASES E PAVIMENTOS</t>
  </si>
  <si>
    <t>08.013.0005-A</t>
  </si>
  <si>
    <t>08.018.0023-A</t>
  </si>
  <si>
    <t>08.020.0020-A</t>
  </si>
  <si>
    <t>08.027.0035-A</t>
  </si>
  <si>
    <t>09 -</t>
  </si>
  <si>
    <t>SERVICOS DE PARQUES E JARDINS</t>
  </si>
  <si>
    <t>09.001.0001-B</t>
  </si>
  <si>
    <t>PLANTIO DE GRAMA EM PLACAS,TIPO SAO CARLOS,BATATAIS,LARGA E</t>
  </si>
  <si>
    <t>SANTO AGOSTINHO,INCLUSIVE COMPRA E ARRANCAMENTO NO LOCAL DE</t>
  </si>
  <si>
    <t>ORIGEM,CARGA,TRANSPORTE,DESCARGA E PREPARO DO TERRENO</t>
  </si>
  <si>
    <t>09.002.0001-A</t>
  </si>
  <si>
    <t>PLANTIO DE ARVORE ISOLADA ATE 2,00M DE ALTURA,DE QUALQUER ES</t>
  </si>
  <si>
    <t>PECIE,EM LOGRADOURO PUBLICO,INCLUSIVE TRANSPORTE,TERRA PRETA</t>
  </si>
  <si>
    <t>SIMPLES E ESTACA DE MADEIRA(TUTOR),EXCLUSIVE O FORNECIMENTO</t>
  </si>
  <si>
    <t>DA ARVORE</t>
  </si>
  <si>
    <t>09.003.0074-A</t>
  </si>
  <si>
    <t>ESPECIES VEGETAIS COM ALTURA DE(0,60 A 1,00)M,TIPO PALMEIRA</t>
  </si>
  <si>
    <t>PHEONIX ROEBELENII(TAMAREIRA ANA), COCCOTHRINAX SP(LEQUE-PRA</t>
  </si>
  <si>
    <t>TEADA),ELAEIS GUINEENSIS(DENDEZEIRO),GAUSSIA MAYA(PALMEIRA M</t>
  </si>
  <si>
    <t>AIA) OU SIMILAR.FORNECIMENTO</t>
  </si>
  <si>
    <t>09.010.0001-A</t>
  </si>
  <si>
    <t>CORDOES DE CONCRETO SIMPLES,COM SECAO DE 10X25CM,MOLDADOS NO</t>
  </si>
  <si>
    <t>LOCAL,INCLUSIVE ESCAVACAO E REATERRO</t>
  </si>
  <si>
    <t>09.012.0003-A</t>
  </si>
  <si>
    <t>BANCO DE CONCRETO ARMADO,MEDINDO 2,00X0,45X0,10M,COM 0,40M D</t>
  </si>
  <si>
    <t>E ALTURA,APOIADO EM 2 BLOCOS DE CONCRETO DE 0,10X0,30X0,40M</t>
  </si>
  <si>
    <t>COM FUNDACAO CONFORME PROJETO CEHAB,REVESTIDO COM ARGAMASSA</t>
  </si>
  <si>
    <t>DE CIMENTO E AREIA,NO TRACO 1:4,ACABAMENTO ASPERO</t>
  </si>
  <si>
    <t>11 -</t>
  </si>
  <si>
    <t>ESTRUTURAS</t>
  </si>
  <si>
    <t>11.003.0020-A</t>
  </si>
  <si>
    <t>CONCRETO PARA CAMADAS PREPARATORIAS COM 180KG DE CIMENTO POR</t>
  </si>
  <si>
    <t>M3 DE CONCRETO,INCLUSIVE MATERIAIS,TRANSPORTE,PRODUCAO,LANC</t>
  </si>
  <si>
    <t>AMENTO E ADENSAMENTO</t>
  </si>
  <si>
    <t>11.004.0021-B</t>
  </si>
  <si>
    <t>FORMAS DE MADEIRA DE 3ª PARA MOLDAGEM DE PECAS DE CONCRETO A</t>
  </si>
  <si>
    <t>RMADO COM PARAMENTOS PLANOS,EM LAJES,VIGAS,PAREDES,ETC,SERVI</t>
  </si>
  <si>
    <t>NDO A MADEIRA 2 VEZES,INCLUSIVE DESMOLDAGEM,EXCLUSIVE ESCORA</t>
  </si>
  <si>
    <t>MENTO</t>
  </si>
  <si>
    <t>11.004.0035-B</t>
  </si>
  <si>
    <t>ESCORAMENTO DE FORMAS ATE 3,30M DE PE DIREITO,COM MADEIRA DE</t>
  </si>
  <si>
    <t>3ª,TABUAS EMPREGADAS 3 VEZES,PRUMOS 4 VEZES</t>
  </si>
  <si>
    <t>11.004.0037-A</t>
  </si>
  <si>
    <t>ESCORAMENTO DE FORMAS DE 3,50 ATE 4,00M DE PE DIREITO,COM MA</t>
  </si>
  <si>
    <t>DEIRA DE 3ª,TABUAS EMPREGADAS 3 VEZES,PRUMOS 4 VEZES</t>
  </si>
  <si>
    <t>11.004.0038-B</t>
  </si>
  <si>
    <t>ESCORAMENTO DE FORMAS DE 4,00 ATE 5,00M DE PE DIREITO,COM MA</t>
  </si>
  <si>
    <t>11.009.0013-A</t>
  </si>
  <si>
    <t>BARRA DE ACO CA-50,COM SALIENCIA OU MOSSA,COEFICIENTE DE CON</t>
  </si>
  <si>
    <t>KG</t>
  </si>
  <si>
    <t>FORMACAO SUPERFICIAL MINIMO (ADERENCIA) IGUAL A 1,5,DIAMETRO</t>
  </si>
  <si>
    <t>DE 6,3MM,DESTINADA A ARMADURA DE CONCRETO ARMADO,10% DE PER</t>
  </si>
  <si>
    <t>DAS DE PONTAS E ARAME 18.FORNECIMENTO</t>
  </si>
  <si>
    <t>11.009.0014-B</t>
  </si>
  <si>
    <t>DE 8 A 12,5MM,DESTINADA A ARMADURA DE CONCRETO ARMADO,10%</t>
  </si>
  <si>
    <t>DE PERDAS DE PONTAS E ARAME 18.FORNECIMENTO</t>
  </si>
  <si>
    <t>11.009.0015-B</t>
  </si>
  <si>
    <t>ACIMA DE 12,5MM,DESTINADA A ARMADURA DE CONCRETO ARMADO,10%</t>
  </si>
  <si>
    <t>11.011.0029-A</t>
  </si>
  <si>
    <t>CORTE,DOBRAGEM,MONTAGEM E COLOCACAO DE FERRAGENS NAS FORMAS,</t>
  </si>
  <si>
    <t>ACO CA-50,EM BARRAS REDONDAS,COM DIAMETRO IGUAL A 6,3MM</t>
  </si>
  <si>
    <t>11.011.0030-B</t>
  </si>
  <si>
    <t>ACO CA-50,EM BARRAS REDONDAS,COM DIAMETRO DE 8 A 12,5MM</t>
  </si>
  <si>
    <t>11.011.0031-B</t>
  </si>
  <si>
    <t>ACO CA-50,EM BARRAS REDONDAS,COM DIAMETRO ACIMA DE 12,5MM</t>
  </si>
  <si>
    <t>11.013.0003-B</t>
  </si>
  <si>
    <t>VERGAS DE CONCRETO ARMADO PARA ALVENARIA,COM APROVEITAMENTO</t>
  </si>
  <si>
    <t>DA MADEIRA POR 10 VEZES</t>
  </si>
  <si>
    <t>11.016.0100-A</t>
  </si>
  <si>
    <t>11.025.0012-A</t>
  </si>
  <si>
    <t>CONCRETO BOMBEADO,FCK=30MPA,COMPREENDENDO O FORNECIMENTO DE</t>
  </si>
  <si>
    <t>CONCRETO IMPORTADO DE USINA,COLOCACAO NAS FORMAS,ESPALHAMENT</t>
  </si>
  <si>
    <t>O,ADENSAMENTO MECANICO E ACABAMENTO</t>
  </si>
  <si>
    <t>12 -</t>
  </si>
  <si>
    <t>ALVENARIAS E DIVISORIAS</t>
  </si>
  <si>
    <t>12.001.0020-A</t>
  </si>
  <si>
    <t>ALVENARIA DE PEDRA EM ELEVACAO,DE UMA FACE,FEITA COM BLOCOS</t>
  </si>
  <si>
    <t>DE DIMENSOES APROXIMADAS DE 30X30X30 A 40X40X40CM,ASSENTES C</t>
  </si>
  <si>
    <t>OM ARGAMASSA DE CIMENTO,SAIBRO E AREIA,NO TRACO 1:2:3,JUNTAS</t>
  </si>
  <si>
    <t>SIMPLES,TENDO ALTURA ATE 1,50M</t>
  </si>
  <si>
    <t>12.012.0003-G</t>
  </si>
  <si>
    <t>DIVISORIA SANITARIA EM PAINEIS DE LAMINADO TS ESTRUTURAL</t>
  </si>
  <si>
    <t>ESP=10MM.FORNECIMENTO E INSTALACAO.</t>
  </si>
  <si>
    <t>13 -</t>
  </si>
  <si>
    <t>REVESTIMENTO DE PAREDES, TETOS E PISOS</t>
  </si>
  <si>
    <t>13.001.0010-B</t>
  </si>
  <si>
    <t>CHAPISCO EM SUPERFICIE DE CONCRETO OU ALVENARIA,COM ARGAMASS</t>
  </si>
  <si>
    <t>A DE CIMENTO E AREIA,NO TRACO 1:3</t>
  </si>
  <si>
    <t>13.002.0010-B</t>
  </si>
  <si>
    <t>REVESTIMENTO EXTERNO,DE UMA VEZ,COM ARGAMASSA DE CIMENTO,SAI</t>
  </si>
  <si>
    <t>BRO MACIO E AREIA FINA,NO TRACO 1:2:2,COM ESPESSURA DE 3,5CM</t>
  </si>
  <si>
    <t>,INCLUSIVE CHAPISCO DE CIMENTO E AREIA,NO TRACO 1:3</t>
  </si>
  <si>
    <t>13.003.0001-A</t>
  </si>
  <si>
    <t>REVESTIMENTO INTERNO,DE UMA VEZ,MASSA UNICA OU EMBOCO PAULIS</t>
  </si>
  <si>
    <t>TA COM ARGAMASSA DE CIMENTO,CAL,SAIBRO MACIO E AREIA FINA,NO</t>
  </si>
  <si>
    <t>TRACO 1:4:4:4, ESPESSURA DE 2CM ACABAMENTO CAMURCADO, APLICA</t>
  </si>
  <si>
    <t>DO SOBRE SUPERFICIE CHAPISCADA, EXCLUSIVE CHAPISCO</t>
  </si>
  <si>
    <t>13.022.0029-A</t>
  </si>
  <si>
    <t>REVESTIMENTO COM PASTILHA CERAMICA,5X5CM,NAS CORES BRANCO NE</t>
  </si>
  <si>
    <t>VADA,VERDE SAMAMBAIA,VERDE XAPURI,INCLUSIVE CHAPISCO DE CIME</t>
  </si>
  <si>
    <t>NTO E AREIA NO TRACO 1:3 E EMBOCO COM ARGAMASSA DE CIMENTO,A</t>
  </si>
  <si>
    <t>REIA E SAIBRO,NO TRACO 1:2:2,ASSENTES E REJUNTADAS COM NATA</t>
  </si>
  <si>
    <t>DE CIMENTO BRANCO</t>
  </si>
  <si>
    <t>13.045.0040-A</t>
  </si>
  <si>
    <t>PEITORIL DE MARMORE BRANCO CLASSICO,DE 2X18CM,COM 2 POLIMENT</t>
  </si>
  <si>
    <t>OS,ASSENTE COM ARGAMASSA DE CIMENTO,SAIBRO E AREIA,NO TRACO</t>
  </si>
  <si>
    <t>1:3:3 E NATA DE CIMENTO COMUM,REJUNTADO COM CIMENTO BRANCO</t>
  </si>
  <si>
    <t>REVESTIMENTO ACUSTICO SOBRE PAREDE DE ALVENARIA EXISTENTE,</t>
  </si>
  <si>
    <t>COMPOSTO P/PAINEL DE LA ROCHA ESP=25MM E DENS=60KG/M3,FIXADO</t>
  </si>
  <si>
    <t>C/FITA DUPLA FACE ENTRE BARROTEAMENTO DE MADEIRA,FORRADO C/</t>
  </si>
  <si>
    <t>CHAPA PERFURADA TIPO DURATEX ESP=6MM E ACABAMENTO C/CARPETE</t>
  </si>
  <si>
    <t>4MM.FORNECIMENTO E INSTALACAO ,PARA OBRA DO CINEMA DA CIDADE</t>
  </si>
  <si>
    <t>13.187.0010-A</t>
  </si>
  <si>
    <t>REVESTIMENTO DE PAREDES OU FORROS COM PLACA CIMENTICIA,COM M</t>
  </si>
  <si>
    <t>13.190.0015-A</t>
  </si>
  <si>
    <t>FORRO TERMOACUSTICO COM PAINEL DE LA DE VIDRO,REVESTIDO POR</t>
  </si>
  <si>
    <t>PELICULAS DE PVC MICROPERFURADAS,SOBRE PERFIS METALICOS,COM</t>
  </si>
  <si>
    <t>TIRANTES RIGIDOS,EM PLACA DE 1250X625X15MM.FORNECIMENTO E CO</t>
  </si>
  <si>
    <t>LOCACAO</t>
  </si>
  <si>
    <t>13.193.0010-A</t>
  </si>
  <si>
    <t>13.196.0080-A</t>
  </si>
  <si>
    <t>FORRO ESTRUTURADO MONOLITICO C/UMA CHAPA DE GESSO ACARTONADO</t>
  </si>
  <si>
    <t>,TIPO STANDARD NO SISTEMA DRYWALL,LARGURA 1200MM,ESP.12,5MM,</t>
  </si>
  <si>
    <t>,C/TRAT.JUNTAS P/UNIFORMIZACAO DA SUPERFICIE,SENDO APARAFUSA</t>
  </si>
  <si>
    <t>DA EM ESTRUTURA DE ACO GALVANIZADO,SUSPENSA POR MEIO DE PEND</t>
  </si>
  <si>
    <t>URAIS FIXADOS EM ESTRUTURA SUPERIOR,C/O PERIMETRO EXECUTADO</t>
  </si>
  <si>
    <t>C/CANTONEIRAS ACO GALVANIZADO.FORNECIMENTO E COLOCACAO</t>
  </si>
  <si>
    <t>13.205.0025-A</t>
  </si>
  <si>
    <t>PROTECAO DE PORTAS EM VINIL DE ALTO IMPACTO,COM ACABAMENTO T</t>
  </si>
  <si>
    <t>EXTURIZADO,VARIAS CORES.FORNECIMENTO E COLOCACAO</t>
  </si>
  <si>
    <t>13.301.0125-B</t>
  </si>
  <si>
    <t>CONTRAPISO,BASE OU CAMADA REGULARIZADORA,EXECUTADA COM ARGAM</t>
  </si>
  <si>
    <t>ASSA DE CIMENTO E AREIA,NO TRACO 1:4,NA ESPESSURA DE 3CM</t>
  </si>
  <si>
    <t>13.330.0075-A</t>
  </si>
  <si>
    <t>-IV,ASSENTES EM SUPERFICIE COM NATA DE CIMENTO SOBRE ARGAMAS</t>
  </si>
  <si>
    <t>SA DE CIMENTO,AREIA E SAIBRO,NO TRACO 1:3:3,REJUNTAMENTO COM</t>
  </si>
  <si>
    <t>CIMENTO BRANCO E CORANTE</t>
  </si>
  <si>
    <t>13.333.0010-A</t>
  </si>
  <si>
    <t>13.345.0055-A</t>
  </si>
  <si>
    <t>CHAPIM OU ESPELHO DE MARMORE BRANCO CLASSICO,COM 2X17CM COM</t>
  </si>
  <si>
    <t>1 POLIMENTO,ASSENTE COMO EM 13.345.0020</t>
  </si>
  <si>
    <t>13.348.0010-A</t>
  </si>
  <si>
    <t>REVESTIMENTO DE PISOS COM GRANITO CINZA ANDORINHA,EM PLACAS,</t>
  </si>
  <si>
    <t>COM ESPESSURA DE 2CM,SEM ACABAMENTO,ASSENTE EM SUPERFICIE EM</t>
  </si>
  <si>
    <t>OSSO,COM NATA DE CIMENTO SOBRE ARGAMASSA DE CIMENTO,AREIA E</t>
  </si>
  <si>
    <t>SAIBRO,NO TRACO 1:2:2 E REJUNTAMENTO PRONTO</t>
  </si>
  <si>
    <t>13.348.0075-A</t>
  </si>
  <si>
    <t>SOLEIRA EM GRANITO CINZA ANDORINHA,ESPESSURA DE 3CM,COM 2 P</t>
  </si>
  <si>
    <t>LIMENTOS,LARGURA DE 15CM,ASSENTADO COM ARGAMASSA DE CIMENTO,</t>
  </si>
  <si>
    <t>SAIBRO E AREIA, NO TRACO 1:2:2, E REJUNTAMENTO COM CIMENTO</t>
  </si>
  <si>
    <t>BRANCO E CORANTE</t>
  </si>
  <si>
    <t>13.370.0010-A</t>
  </si>
  <si>
    <t>PATIO DE CONCRETO,NA ESPESSURA DE 8CM,NO TRACO 1:3:3 EM VOLU</t>
  </si>
  <si>
    <t>ME, FORMANDO QUADROS DE 1,00X1,00M, COM SARRAFOS DE MADEIRA</t>
  </si>
  <si>
    <t>INCORPORADOS,EXCLUSIVE PREPARO DO TERRENO</t>
  </si>
  <si>
    <t>13.370.0060-A</t>
  </si>
  <si>
    <t>PAVIMENTACAO TIPO PLAQUEAMENTO "IN SITU",PARA PROTECAO DE IM</t>
  </si>
  <si>
    <t>PERMEABILIZACAO,COM PLACAS DE 60X60X2,5CM,FUNDIDAS E REVESTI</t>
  </si>
  <si>
    <t>DAS COM ARGAMASSA DE CIMENTO E AREIA,NO TRACO 1:3,JUNTAS DE</t>
  </si>
  <si>
    <t>2,5CM,TOMADAS COM HIDROASFALTO,CIMENTO E AREIA,TRACO 1:1:3,E</t>
  </si>
  <si>
    <t>XCLUSIVE ESTAS</t>
  </si>
  <si>
    <t>13.381.0051-A</t>
  </si>
  <si>
    <t>JUNTA PLASTICA 27X3MM,PARA PISOS CONTINUOS.FORNECIMENTO E CO</t>
  </si>
  <si>
    <t>13.385.0001-A</t>
  </si>
  <si>
    <t>PISO DE ALTA RESISTENCIA,MONOLITICO,MOLDADO NO LOCAL,EM ARGA</t>
  </si>
  <si>
    <t>MASSA DE CIMENTO E AGREGADOS MINERAIS,COM ESPESSURA DE 0,8CM</t>
  </si>
  <si>
    <t>,NA COR NATURAL DO CIMENTO E 3 POLIMENTOS MECANICOS.O CUSTO</t>
  </si>
  <si>
    <t>INCLUI BASE SUPORTE EM ARGAMASSA DE CIMENTO E AREIA,NO TRACO</t>
  </si>
  <si>
    <t>1:3 E SERVENTE PARA CONFECCAO,TRANSPORTE DA ARGAMASSA E SER</t>
  </si>
  <si>
    <t>VICOS AFINS E NAO CONSIDERA JUNTAS(VIDE FAMILIA 13.381)</t>
  </si>
  <si>
    <t>13.385.0005-A</t>
  </si>
  <si>
    <t>RODAPE DE ALTA RESISTENCIA,EM ARGAMASSA DE CIMENTO E AGREGAD</t>
  </si>
  <si>
    <t>OS MINERAIS, COM 10CM DE ALTURA, NA COR NATURAL DO CIMENTO,</t>
  </si>
  <si>
    <t>INCLUSIVE 3 POLIMENTOS,SENDO OS CANTOS SALIENTES BOLEADOS,E</t>
  </si>
  <si>
    <t>OS REENTRANTES E JUNTO AO PISO EM MEIA CANA</t>
  </si>
  <si>
    <t>13.390.0030-A</t>
  </si>
  <si>
    <t>PISO VINILICO EM LADRILHOS DE RESINA DE PVC PLASTIFICANTE,CO</t>
  </si>
  <si>
    <t>M MEDIDAS EM TORNO DE 30X30CM,HOMOGENEO,LISO,COM 2MM DE ESPE</t>
  </si>
  <si>
    <t>SSURA,ASSENTES SOBRE BASE EXISTENTE,DEVENDO ATENDER A ABNT,N</t>
  </si>
  <si>
    <t>O QUE CONCERNE A RESISTENCIA,AO IMPACTO,SOLIDEZ,DUREZA E ACA</t>
  </si>
  <si>
    <t>O DE AGENTES QUIMICOS,INCLUSIVE ADESIVO.FORNECIMENTO E COLOC</t>
  </si>
  <si>
    <t>ACAO</t>
  </si>
  <si>
    <t>13.390.0050-A</t>
  </si>
  <si>
    <t>TESTEIRA EM MATERIAL VINILICO COM 6CM DE LARGURA.FORNECIMENT</t>
  </si>
  <si>
    <t>O E COLOCACAO</t>
  </si>
  <si>
    <t>13.390.0055-A</t>
  </si>
  <si>
    <t>RODAPE DE PVC TIPO PLANO OU CURVO,COM 7,5CM DE ALTURA,PARA P</t>
  </si>
  <si>
    <t>ISOS VINILICOS.FORNECIMENTO E COLOCACAO</t>
  </si>
  <si>
    <t>13.395.0010-A</t>
  </si>
  <si>
    <t>13.395.0011-A</t>
  </si>
  <si>
    <t>FORRACAO DE PISO COM CARPETE DE NYLON,COM 10MM DE ESPESSURA,</t>
  </si>
  <si>
    <t>SOBRE BASE EXISTENTE</t>
  </si>
  <si>
    <t>13.416.0015-A</t>
  </si>
  <si>
    <t>PISO TATIL DE BORRACHA,ALERTA,PARA PESSOAS COM NECESSIDADES</t>
  </si>
  <si>
    <t>ESPECIFICAS,25X25CM, ESPESSURA DE 5MM, NA COR PRETA, COLADO</t>
  </si>
  <si>
    <t>SOBRE BASE EXISTENTE.FORNECIMENTO E COLOCACAO</t>
  </si>
  <si>
    <t>14 -</t>
  </si>
  <si>
    <t>ESQUADRIAS DE MADEIRA, SERRALHERIA, FERRAGENS E VIDRACARIA</t>
  </si>
  <si>
    <t>14.002.0020-A</t>
  </si>
  <si>
    <t>PORTA DE ENROLAR EM CHAPA RAIADA Nº24,COMPLETA,COM GUIAS,EIX</t>
  </si>
  <si>
    <t>OS E MOLAS,COM FECHADURA NO CENTRO E CADEADO DE PISO,INCLUSI</t>
  </si>
  <si>
    <t>VE ESTE.FORNECIMENTO E COLOCACAO</t>
  </si>
  <si>
    <t>14.002.0052-A</t>
  </si>
  <si>
    <t>PORTINHOLA PARA ALCAPAO,CISTERNA OU CAIXA D'AGUA ELEVADA,EM</t>
  </si>
  <si>
    <t>CHAPA DE FERRO GALVANIZADO Nº16,ATE 0,80M DE ALTURA,COM GUAR</t>
  </si>
  <si>
    <t>NICAO E ALCA PARA FECHAMENTO A CADEADO,EXCLUSIVE ESTE.FORNEC</t>
  </si>
  <si>
    <t>IMENTO E COLOCACAO</t>
  </si>
  <si>
    <t>14.002.0250-A</t>
  </si>
  <si>
    <t>ESCADA DE MARINHEIRO,COM LARGURA DE 0,40M,EXECUTADA EM BARRA</t>
  </si>
  <si>
    <t>S DE FERRO DE 1.1/2"X1/4",SENDO OS DEGRAUS EM FERRO REDONDO</t>
  </si>
  <si>
    <t>DE 5/8",ESPACADOS DE 30CM.FORNECIMENTO E COLOCACAO</t>
  </si>
  <si>
    <t>14.002.0521-A</t>
  </si>
  <si>
    <t>PORTA METALICA ACUSTICA,46DB,NAS DIMENSOES DE 800X2100MM,INC</t>
  </si>
  <si>
    <t>LUSIVE FECHADURA ESPECIAL COM CHAVE,MOLDURA EM CANTONEIRA DE</t>
  </si>
  <si>
    <t>ACO.FORNECIMENTO E COLOCACAO</t>
  </si>
  <si>
    <t>CLUSIVE FECHADURA ESPECIAL COM CHAVE,MOLDURA EM CANTONEIRA D</t>
  </si>
  <si>
    <t>E ACO.FORNECIMENTO E COLOCACAO</t>
  </si>
  <si>
    <t>14.002.0638-G</t>
  </si>
  <si>
    <t>CORRIMAO DE PAREDE EM TUBO DE FERRO GALVANIZADO DIAM.2" E A-</t>
  </si>
  <si>
    <t>CABAMENTO EM PINTURA ESMALTE.FORNECIMENTO E COLOCACAO.</t>
  </si>
  <si>
    <t>GUARDA CORPO TUBULAR EM FERRO GALVANIZADO,COMPOSTO P/01 TRA-</t>
  </si>
  <si>
    <t>VESSA SUPERIOR DIAM.2",MONTANTES EM BARRA CHATA 2"X5/16" A</t>
  </si>
  <si>
    <t>CADA 1.20M,E 02 TRAVESSAS INFERIORES EM TUBO DIAM.3/8",ACAB.</t>
  </si>
  <si>
    <t>EM PINTURA ESMALTE,INCL.FIXACAO CHUMBADO EM ALVENARIA,CONF.</t>
  </si>
  <si>
    <t>PROJETO,PARA OBRA DO CINEMA DA CIDADE.</t>
  </si>
  <si>
    <t>JANELA FIXA EM ALUMINIO ANODIZADO,PERFIL EXTRUDADO,SERIE ESP</t>
  </si>
  <si>
    <t>ECIAL,COM ESPESSURA MINIMA DE CAMADA ANODICA DE 20 MICRA,NA</t>
  </si>
  <si>
    <t>COR PRETA,TIPO VENEZIANA,COM FERRAGENS E GAXETAS DE PRIMEIRA</t>
  </si>
  <si>
    <t>QUALIDADE.FORNECIMENTO E COLOCACAO</t>
  </si>
  <si>
    <t>14.003.0164-A</t>
  </si>
  <si>
    <t>CAIXILHO FIXO DE ALUMINIO ANODIZADO PARA VIDRO EM BRONZE OU</t>
  </si>
  <si>
    <t>PRETO,SERIE 28.FORNECIMENTO E COLOCACAO</t>
  </si>
  <si>
    <t>14.003.0225-A</t>
  </si>
  <si>
    <t>PORTA DE ALUMINIO ANODIZADO AO NATURAL,PERFIL SERIE 25,EM VE</t>
  </si>
  <si>
    <t>NEZIANA,EXCLUSIVE FECHADURA.FORNECIMENTO E COLOCACAO</t>
  </si>
  <si>
    <t>14.003.0352-G</t>
  </si>
  <si>
    <t>BRISE EM ALUMINIO,(OBRA CINEMA DA CIDADE)ANGULO FIXO INCLINA</t>
  </si>
  <si>
    <t>CAO 45GRAUS,COMPOSTO POR PAINEIS LINEARES LARGURA 84MM,ACABA</t>
  </si>
  <si>
    <t>MENTO LISO,FIXADO AO PORTA-PAINEL,INCLUS.ESTRUTURA AUXILIAR</t>
  </si>
  <si>
    <t>PARA FIXACAO NA ALVENARIA.FORNECIMENTO E INSTALACAO</t>
  </si>
  <si>
    <t>14.003.0353-G</t>
  </si>
  <si>
    <t>ACABAMENTO DE FACHADA EM PERFIL "U" DE ALUMINIO 1"X1/8",COM</t>
  </si>
  <si>
    <t>PINT.ELETROSTATICA BRANCA.FORNECIMENTO E INSTALACAO CONFORME</t>
  </si>
  <si>
    <t>PROJETO ANEXO,PARA OBRA DO CINEMA DA CIDADE.</t>
  </si>
  <si>
    <t>14.004.0073-A</t>
  </si>
  <si>
    <t>VIDRO LAMINADO SIMPLES,COM ESPESSURA DE 10MM.FORNECIMENTO E</t>
  </si>
  <si>
    <t>COLOCACAO</t>
  </si>
  <si>
    <t>14.004.0100-A</t>
  </si>
  <si>
    <t>ESPELHO DE CRISTAL,4MM DE ESPESSURA.COM MOLDURA DE MADEIRA.F</t>
  </si>
  <si>
    <t>ORNECIMENTO E COLOCACAO</t>
  </si>
  <si>
    <t>14.004.0120-A</t>
  </si>
  <si>
    <t>VIDRO TEMPERADO INCOLOR,10MM DE ESPESSURA,PARA PORTAS OU PAI</t>
  </si>
  <si>
    <t>NEIS FIXOS,EXCLUSIVE FERRAGENS.FORNECIMENTO E COLOCACAO</t>
  </si>
  <si>
    <t>14.006.0008-A</t>
  </si>
  <si>
    <t>PORTA DE MADEIRA DE LEI EM COMPENSADO DE 90X210X3CM FOLHEADA</t>
  </si>
  <si>
    <t>NAS 2 FACES,ADUELA DE 13X3CM E ALIZARES DE 5X2CM,EXCLUSIVE</t>
  </si>
  <si>
    <t>FERRAGENS.FORNECIMENTO E COLOCACAO</t>
  </si>
  <si>
    <t>14.006.0010-A</t>
  </si>
  <si>
    <t>PORTA DE MADEIRA DE LEI EM COMPENSADO DE 80X210X3CM FOLHEADA</t>
  </si>
  <si>
    <t>14.006.0014-A</t>
  </si>
  <si>
    <t>PORTA DE MADEIRA DE LEI EM COMPENSADO DE 60X210X3CM FOLHEADA</t>
  </si>
  <si>
    <t>14.006.0190-A</t>
  </si>
  <si>
    <t>E 13X3CM E ALIZARES DE 5X2CM,COMPLEMENTADA POR BANDEIRA FIXA</t>
  </si>
  <si>
    <t>DE 40CM DE ALTURA,EXCLUSIVE FERRAGENS.FORNECIMENTO E COLOCA</t>
  </si>
  <si>
    <t>CAO</t>
  </si>
  <si>
    <t>14.007.0045-A</t>
  </si>
  <si>
    <t>FERRAGENS PARA PORTAS MADEIRA,DE 1 FOLHA DE ABRIR,INTERNAS,</t>
  </si>
  <si>
    <t>SOCIAIS OU DE SERVICO,CONSTANDO DE FORNECIMENTO S/COLOCACAO;</t>
  </si>
  <si>
    <t>-FECHADURA SIMPLES, RETANGULAR,DE FERRO,ACABAMENTO CROMADO;</t>
  </si>
  <si>
    <t>-MACANETA TIPO ALAVANCA,EM ZAMAK OU LATAO,ACABAMENTO POLIDO</t>
  </si>
  <si>
    <t>E CROMADO;-ESPELHO RET.OU SEMIELIPTICO FERRO OU LATAO;-3 DOB</t>
  </si>
  <si>
    <t>RADICAS DE FERRO GALV.DE 3"X2.1/2",C/PINOS E BOLAS DE LATAO</t>
  </si>
  <si>
    <t>14.007.0266-A</t>
  </si>
  <si>
    <t>FERRAGENS PARA PORTAS DE ABRIR,DE FERRO OU ALUMINIO,CONSTAND</t>
  </si>
  <si>
    <t>O DE FORNECIMENTO DAS PECAS:-FECHADURA DE CILINDRO OVALADO P</t>
  </si>
  <si>
    <t>ARA MONTANTES ESTREITOS,EM LATAO,ACABAMENTO CROMADO;-ESPELHO</t>
  </si>
  <si>
    <t>RETANGULAR,EM LATAO,ACABAMENTO CROMADO OU ROSETA CIRCULAR E</t>
  </si>
  <si>
    <t>M LATAO,ACABAMENTO CROMADO;-MACANETA TIPO ALAVANCA,EM LATAO,</t>
  </si>
  <si>
    <t>ZAMAK OU ACO ZINCADO,ACABAMENTO CROMADO,EXCLUSIVE DOBRADICA</t>
  </si>
  <si>
    <t>14.007.0296-A</t>
  </si>
  <si>
    <t>FECHO DE SOBREPOR "LIVRE-OCUPADO",INCLUSIVE TARGETA COM TRAN</t>
  </si>
  <si>
    <t>CA FIXA.FORNECIMENTO</t>
  </si>
  <si>
    <t>14.007.0314-A</t>
  </si>
  <si>
    <t>MOLA FECHA-PORTA,AEREA,COM PINHAO E CREMALHEIRA,EM ALUMINIO,</t>
  </si>
  <si>
    <t>COM PINTURA ELETROSTATICA, COM POTENCIA Nº2 PARA PORTAS DE</t>
  </si>
  <si>
    <t>MADEIRA OU ALUMINIO ATE 0,90M.FORNECIMENTO</t>
  </si>
  <si>
    <t>14.007.0335-A</t>
  </si>
  <si>
    <t>MANCAL SUPERIOR PARA PORTA DE VIDRO TEMPERADO DE 10MM.FORNEC</t>
  </si>
  <si>
    <t>IMENTO</t>
  </si>
  <si>
    <t>14.007.0338-A</t>
  </si>
  <si>
    <t>FECHADURA DE CENTRO PARA PORTA DE VIDRO TEMPERADO DE 10MM.FO</t>
  </si>
  <si>
    <t>RNECIMENTO</t>
  </si>
  <si>
    <t>14.007.0348-A</t>
  </si>
  <si>
    <t>PIVO PARA PORTA DE VIDRO TEMPERADO.FORNECIMENTO</t>
  </si>
  <si>
    <t>14.008.0111-G</t>
  </si>
  <si>
    <t>ESQUADRIAS, ARMARIOS, BANCAS E BALCOES DE MADEIRA COM REVES-</t>
  </si>
  <si>
    <t>TIMENTO EM LAMINADO MELAMINICO TEXTURIZADO, COM ESPESSURA DE</t>
  </si>
  <si>
    <t>1,3MM. FORNECIMENTO E INSTALACAO.</t>
  </si>
  <si>
    <t>14.009.0010-A</t>
  </si>
  <si>
    <t>COLOCACAO DE FECHADURA DE EMBUTIR,COM ALTURA APROXIMADA DE 2</t>
  </si>
  <si>
    <t>0CM,EM MADEIRA,EXCLUSIVE O FORNECIMENTO</t>
  </si>
  <si>
    <t>14.009.0040-A</t>
  </si>
  <si>
    <t>COLOCACAO DE UMA DOBRADICA COM AS DIMENSOES DE 3"X4" OU 3"X3</t>
  </si>
  <si>
    <t>.1/2",EM MADEIRA,EXCLUSIVE O FORNECIMENTO</t>
  </si>
  <si>
    <t>14.009.0070-A</t>
  </si>
  <si>
    <t>COLOCACAO DE FECHO DE EMBUTIR,DE 40CM,EM MADEIRA,EXCLUSIVE O</t>
  </si>
  <si>
    <t>FORNECIMENTO</t>
  </si>
  <si>
    <t>14.009.0110-A</t>
  </si>
  <si>
    <t>COLOCACAO DE MOLA "FECHA PORTA",EM MADEIRA,EXCLUSIVE O FORNE</t>
  </si>
  <si>
    <t>CIMENTO</t>
  </si>
  <si>
    <t>15 -</t>
  </si>
  <si>
    <t>INSTALACOES ELETRICAS,HIDRAULICAS,SANITARIAS E MECANICAS</t>
  </si>
  <si>
    <t>15.001.0078-A</t>
  </si>
  <si>
    <t>HIDROMETRO COM DIAMETRO DE 3/4".FORNECIMENTO</t>
  </si>
  <si>
    <t>15.002.0062-A</t>
  </si>
  <si>
    <t>CAIXA DE GORDURA SIMPLES CILINDRICA,PRE-FABRICADA EM ANEIS D</t>
  </si>
  <si>
    <t>E CONCRETO,COM DIAMETRO DE 40CM E PROFUNDIDADE TOTAL DE 60CM</t>
  </si>
  <si>
    <t>,INCLUSIVE TAMPA DE CONCRETO.FORNECIMENTO E COLOCACAO</t>
  </si>
  <si>
    <t>15.002.0125-A</t>
  </si>
  <si>
    <t>CAIXA ENTERRADA PARA INSTALACOES TELEFONICAS,TIPO R2,MEDINDO</t>
  </si>
  <si>
    <t>1,07X0,52X0,50M,EM BLOCOS DE CONCRETO ESTRUTURAL DE 0,10X0,</t>
  </si>
  <si>
    <t>20X0,40M,ASSENTADOS COM ARGAMASSA DE CIMENTO E AREIA,NO TRAC</t>
  </si>
  <si>
    <t>O 1:4 E REVESTIDA INTERNAMENTE COM A MESMA ARGAMASSA,COM TAM</t>
  </si>
  <si>
    <t>PA DE CONCRETO ARMADO COM 5CM DE ESPESSURA E FUNDO DE CONCRE</t>
  </si>
  <si>
    <t>TO SIMPLES COM 5CM</t>
  </si>
  <si>
    <t>15.002.0200-A</t>
  </si>
  <si>
    <t>CAIXA DE INSPECAO/CAIXA PARA AGUAS PLUVIAIS,DE CONCRETO PRE-</t>
  </si>
  <si>
    <t>MOLDADO,CONSTANDO DE CIRCULO DE FUNDO,4 ANEIS SUPERPOSTOS DE</t>
  </si>
  <si>
    <t>40MM DE ESPESSURA,600MM DE DIAMETRO INTERNO,SENDO 1 ANEL INF</t>
  </si>
  <si>
    <t>ERIOR(ENTRADA E SAIDA),DE 300MM+1 DE 300MM,1 DE 150MM E 1 DE</t>
  </si>
  <si>
    <t>75MM DE ALTURA,PERFAZENDO 925MM DE ALTURA TOTAL,EXCLUSIVE TA</t>
  </si>
  <si>
    <t>MPAO DE FERRO FUNDIDO E ESCAVACAO.FORNECIMENTO E COLOCACAO</t>
  </si>
  <si>
    <t>15.002.0401-A</t>
  </si>
  <si>
    <t>CAIXA SIFONADA DE ANEL DE CONCRETO DE 60CM DE DIAMETRO E 60C</t>
  </si>
  <si>
    <t>M DE PROFUNDIDADE,EXCLUSIVE ESCAVACAO E REATERRO.FORNECIMENT</t>
  </si>
  <si>
    <t>15.003.0177-A</t>
  </si>
  <si>
    <t>RALO DE COBERTURA SEMI-ESFERICO(TIPO ABACAXI),COM 3".FORNECI</t>
  </si>
  <si>
    <t>MENTO E COLOCACAO</t>
  </si>
  <si>
    <t>15.003.0178-A</t>
  </si>
  <si>
    <t>RALO DE COBERTURA SEMI-ESFERICO(TIPO ABACAXI),COM 4".FORNECI</t>
  </si>
  <si>
    <t>15.003.0392-A</t>
  </si>
  <si>
    <t>ABRACADEIRA DE FIXACAO,TIPO COPO,ESTAMPADA EM CHAPA DE FERRO</t>
  </si>
  <si>
    <t>ZINCADA,COMPOSTA DE CANOPLA,PARAFUSOS E ABRACADEIRAS PROPRI</t>
  </si>
  <si>
    <t>AMENTE DITA,NO DIAMETRO 1".FORNECIMENTO E COLOCACAO</t>
  </si>
  <si>
    <t>15.003.0395-A</t>
  </si>
  <si>
    <t>AMENTE DITA,NO DIAMETRO 2".FORNECIMENTO E COLOCACAO</t>
  </si>
  <si>
    <t>15.003.0397-A</t>
  </si>
  <si>
    <t>AMENTE DITA,NO DIAMETRO 3".FORNECIMENTO E COLOCACAO</t>
  </si>
  <si>
    <t>15.003.0398-A</t>
  </si>
  <si>
    <t>AMENTE DITA,NO DIAMETRO 4".FORNECIMENTO E COLOCACAO</t>
  </si>
  <si>
    <t>15.004.0180-A</t>
  </si>
  <si>
    <t>RALO SIFONADO PVC RIGIDO (150X185)X75MM,EM PAVIMENTO TERREO,</t>
  </si>
  <si>
    <t>COM SAIDA DE 75MM,GRELHA REDONDA E PORTA-GRELHA,COMPREENDEND</t>
  </si>
  <si>
    <t>O:3,00M DE TUBO DE PVC DE 75MM E SUA LIGACAO AO RAMAL DE VEN</t>
  </si>
  <si>
    <t>TILACAO.FORNECIMENTO E INSTALACAO</t>
  </si>
  <si>
    <t>15.007.0208-A</t>
  </si>
  <si>
    <t>HASTE PARA ATERRAMENTO,DE COBRE DE 5/8"(16MM),COM 3,00M DE C</t>
  </si>
  <si>
    <t>OMPRIMENTO.FORNECIMENTO E COLOCACAO</t>
  </si>
  <si>
    <t>15.007.0216-A</t>
  </si>
  <si>
    <t>TERMINAL AEREO PARA PARA-RAIO(CAPTOR 1 PONTA)EM LATAO MACICO</t>
  </si>
  <si>
    <t>,3/8"X600MM,FIXACAO COM ROSCA MECANICA E ABRACADEIRA,INCLUSI</t>
  </si>
  <si>
    <t>VE CAPTOR.FORNECIMENTO E COLOCACAO</t>
  </si>
  <si>
    <t>15.007.0504-A</t>
  </si>
  <si>
    <t>QUADRO DE DISTRIBUICAO DE ENERGIA PARA DISJUNTORES TERMO-MAG</t>
  </si>
  <si>
    <t>NETICOS UNIPOLARES,DE EMBUTIR,COM PORTA E BARRAMENTOS DE FAS</t>
  </si>
  <si>
    <t>E,NEUTRO E TERRA,TRIFASICO,PARA INSTALACAO DE ATE 18 DISJUNT</t>
  </si>
  <si>
    <t>ORES COM DISPOSITIVO PARA CHAVE GERAL.FORNECIMENTO E COLOCAC</t>
  </si>
  <si>
    <t>AO.</t>
  </si>
  <si>
    <t>15.007.0507-A</t>
  </si>
  <si>
    <t>E,NEUTRO E TERRA,TRIFASICO,PARA INSTALACAO DE ATE 24 DISJUNT</t>
  </si>
  <si>
    <t>15.007.0517-A</t>
  </si>
  <si>
    <t>E,NEUTRO E TERRA,TRIFASICO,PARA INSTALACAO DE ATE 50 DISJUNT</t>
  </si>
  <si>
    <t>15.007.0520-A</t>
  </si>
  <si>
    <t>DISJUNTORES/INTERRUPTORES DIFERENCIAIS(D.I),CLASSE AC,2 POLO</t>
  </si>
  <si>
    <t>15.007.0521-A</t>
  </si>
  <si>
    <t>S,INSTANTANEO,CORRENTE NOMINAL(IN) 40AX240V,SENSIBILIDADE 30</t>
  </si>
  <si>
    <t>MA/300MA.FORNECIMENTO E COLOCACAO</t>
  </si>
  <si>
    <t>15.007.0570-A</t>
  </si>
  <si>
    <t>DISJUNTOR TERMOMAGNETICO UNIPOLAR,DE 10 A 30AX250V.FORNECIME</t>
  </si>
  <si>
    <t>NTO E COLOCACAO</t>
  </si>
  <si>
    <t>15.007.0575-A</t>
  </si>
  <si>
    <t>DISJUNTOR TERMOMAGNETICO,BIPOLAR,DE 10 A 50AX250V.FORNECIMEN</t>
  </si>
  <si>
    <t>TO E COLOCACAO</t>
  </si>
  <si>
    <t>15.007.0600-A</t>
  </si>
  <si>
    <t>DISJUNTOR TERMOMAGNETICO,TRIPOLAR,DE 10 A 50AX250V.FORNECIME</t>
  </si>
  <si>
    <t>15.007.0605-A</t>
  </si>
  <si>
    <t>DISJUNTOR TERMOMAGNETICO,TRIPOLAR,DE 60 A 100AX250V.FORNECIM</t>
  </si>
  <si>
    <t>ENTO E COLOCACAO</t>
  </si>
  <si>
    <t>15.007.0795-G</t>
  </si>
  <si>
    <t>BOTOEIRA DE COMANDO DUPLO, NAS CORES VERMELHO/VERDE(LIGA/DES</t>
  </si>
  <si>
    <t>LIGA), PARA PAINEL COM FURACAO 22MM, CORPO RETANGULAR, IP65,</t>
  </si>
  <si>
    <t>NAO ILUMINADO, CONTATOS 1NA&amp;1NF.FORNECIMENTO E INSTALACAO.</t>
  </si>
  <si>
    <t>15.007.0909-G</t>
  </si>
  <si>
    <t>LUZ PILOTO PARA SINALIZACAO DE ACIONAMENTO DE CIRCUITO ELE-</t>
  </si>
  <si>
    <t>TRICO.FORNECIMENTO.</t>
  </si>
  <si>
    <t>15.007.0940-G</t>
  </si>
  <si>
    <t>QUADRO ELETRICO P/AR CONDICIONADO 1, EM CHAPA DE ACO CARBANO</t>
  </si>
  <si>
    <t>CH16, IP54, TRATAMENTO ANTI-OXIDANTE, PINTURA ELETROST.CX E</t>
  </si>
  <si>
    <t>TAMPA BEGE(RAL7032), PL.MONT.(RAL2004), DIM.1000X600X250MM,</t>
  </si>
  <si>
    <t>INCL.DISJ.BARR.NEUTRO, TRANSF.CORRENTE, AMPERIMETRO, VOLTIME</t>
  </si>
  <si>
    <t>TRO, CHAVE COMUTADORAS E TODOS OS MATERIAIS NECESSARIOS. FOR</t>
  </si>
  <si>
    <t>NECIMENTO E INSTALACAO - OBRA CINEMA DA CIDADE.</t>
  </si>
  <si>
    <t>15.007.0941-G</t>
  </si>
  <si>
    <t>QUADRO ELETRICO P/ AR CONDICIONADO 2, EM CHAPA DE ACO, CH16</t>
  </si>
  <si>
    <t>IP54, TRAT.ANTI-OXIDANTE, PINTURA ELETROST.CX.E TAMPA BEGE</t>
  </si>
  <si>
    <t>(RAL7032), PLACA MONT. (RAL2004), DIM.1000X600X250MM, INCL.</t>
  </si>
  <si>
    <t>DISJUNTORES, BARR.NEUTRO, TRANSF.DE CORRENTE, AMPERIMETRO,</t>
  </si>
  <si>
    <t>VOLTIMETRO, CHAVE COMUTADORAS E TODOS OS MATERIAIS NECESS.</t>
  </si>
  <si>
    <t>FORNECIMENTO E INSTALACAO - OBRA CINEMA DA CIDADE.</t>
  </si>
  <si>
    <t>15.007.0942-G</t>
  </si>
  <si>
    <t>QUADRO ELETRICO (QGBT), EM CHAPA DE ACO CARBONO, CH16, IP54</t>
  </si>
  <si>
    <t>TRATAMENTO ANTI-OXIDANTE, PINTURA ELETROST.CA. E TAMPA (RAL</t>
  </si>
  <si>
    <t>7032), PLACA DE MONT.(RAL2004), DIM.1000X600X250MM, INCL.DIS</t>
  </si>
  <si>
    <t>JUNTORES, BARR.NEUTRO, TRANSF.DE CORRENTE, AMPERIMETRO, VOLT</t>
  </si>
  <si>
    <t>IMETRO, CHAVE COMUTADORAS, CHAVES COMUTADORAS E TODOS OS MAT</t>
  </si>
  <si>
    <t>ERIAIS NECESS. FORN. E INST. - OBRA CINEMA DA CIDADE.</t>
  </si>
  <si>
    <t>15.008.0020-A</t>
  </si>
  <si>
    <t>FIO DE COBRE COM ISOLAMENTO TERMOPLASTICO,ANTICHAMA,COMPREEN</t>
  </si>
  <si>
    <t>DENDO:PREPARO,CORTE E ENFIACAO EM ELETRODUTOS,NA BITOLA DE 2</t>
  </si>
  <si>
    <t>,5MM2,450/750V.FORNECIMENTO E COLOCACAO</t>
  </si>
  <si>
    <t>15.008.0025-A</t>
  </si>
  <si>
    <t>DENDO:PREPARO,CORTE E ENFIACAO EM ELETRODUTOS,NA BITOLA DE 4</t>
  </si>
  <si>
    <t>MM2,450/750V.FORNECIMENTO E COLOCACAO</t>
  </si>
  <si>
    <t>15.008.0030-A</t>
  </si>
  <si>
    <t>DENDO:PREPARO,CORTE E ENFIACAO EM ELETRODUTOS,NA BITOLA DE 6</t>
  </si>
  <si>
    <t>15.008.0035-A</t>
  </si>
  <si>
    <t>DENDO:PREPARO,CORTE E ENFIACAO EM ELETRODUTOS,NA BITOLA DE 1</t>
  </si>
  <si>
    <t>0MM2,450/750V.FORNECIMENTO E COLOCACAO</t>
  </si>
  <si>
    <t>15.008.0105-A</t>
  </si>
  <si>
    <t>CABO DE COBRE COM ISOLAMENTO TERMOPLASTICO,COMPREENDENDO:PRE</t>
  </si>
  <si>
    <t>PARO,CORTE E ENFIACAO EM ELETRODUTOS,NA BITOLA DE 16MM2,450/</t>
  </si>
  <si>
    <t>750V.FORNECIMENTO E COLOCACAO</t>
  </si>
  <si>
    <t>15.008.0110-A</t>
  </si>
  <si>
    <t>PARO,CORTE E ENFIACAO EM ELETRODUTOS,NA BITOLA DE 25MM2,450/</t>
  </si>
  <si>
    <t>15.008.0220-A</t>
  </si>
  <si>
    <t>PARO,CORTE E ENFIACAO EM ELETRODUTOS,NA BITOLA DE 10MM2,600/</t>
  </si>
  <si>
    <t>1.000V.FORNECIMENTO E COLOCACAO</t>
  </si>
  <si>
    <t>15.008.0225-A</t>
  </si>
  <si>
    <t>PARO,CORTE E ENFIACAO EM ELETRODUTOS,NA BITOLA DE 16MM2,600/</t>
  </si>
  <si>
    <t>15.008.0230-A</t>
  </si>
  <si>
    <t>PARO,CORTE E ENFIACAO EM ELETRODUTOS,NA BITOLA DE 25MM2,600/</t>
  </si>
  <si>
    <t>15.008.0232-A</t>
  </si>
  <si>
    <t>PARO,CORTE E ENFIACAO EM ELETRODUTOS,NA BITOLA DE 35MM2,600/</t>
  </si>
  <si>
    <t>15.008.0245-A</t>
  </si>
  <si>
    <t>PARO,CORTE E ENFIACAO EM ELETRODUTOS,NA BITOLA DE 95MM2,600/</t>
  </si>
  <si>
    <t>15.008.0250-A</t>
  </si>
  <si>
    <t>PARO,CORTE E ENFIACAO EM ELETRODUTOS,NA BITOLA DE 120MM2,600</t>
  </si>
  <si>
    <t>/1.000V.FORNECIMENTO E COLOCACAO</t>
  </si>
  <si>
    <t>15.008.0260-A</t>
  </si>
  <si>
    <t>PARO,CORTE E ENFIACAO EM ELETRODUTOS,NA BITOLA DE 185MM2,600</t>
  </si>
  <si>
    <t>15.008.0265-A</t>
  </si>
  <si>
    <t>PARO,CORTE E ENFIACAO EM ELETRODUTOS,NA BITOLA DE 240MM2,600</t>
  </si>
  <si>
    <t>15.008.0301-A</t>
  </si>
  <si>
    <t>FIO PARALELO DE COBRE,COM ISOLAMENTO TERMOPLASTICO,NA BITOLA</t>
  </si>
  <si>
    <t>2X2,5MM2.FORNECIMENTO E COLOCACAO</t>
  </si>
  <si>
    <t>15.008.0401-G</t>
  </si>
  <si>
    <t>CABO DE COBRE ISOLADO PVC,MULTIPOLAR PP 3X1,5MM2,70º/750V.</t>
  </si>
  <si>
    <t>FORNECIMENTO E COLOCACACAO.</t>
  </si>
  <si>
    <t>15.009.0130-A</t>
  </si>
  <si>
    <t>CABO SOLIDO DE COBRE ELETROLITICO NU,TEMPERA MOLE,CLASSE 2,</t>
  </si>
  <si>
    <t>SECAO CIRCULAR DE 16MM2.FORNECIMENTO E COLOCACAO</t>
  </si>
  <si>
    <t>15.009.0140-A</t>
  </si>
  <si>
    <t>SECAO CIRCULAR DE 35MM2.FORNECIMENTO E COLOCACAO</t>
  </si>
  <si>
    <t>15.009.0143-A</t>
  </si>
  <si>
    <t>CABO SOLIDO DE COBRE ELETROLITICO NU,TEMPERA MOLE,CLASSE 2,S</t>
  </si>
  <si>
    <t>ECAO CIRCULAR DE 50MM2.FORNECIMENTO E COLOCACAO</t>
  </si>
  <si>
    <t>15.010.0035-A</t>
  </si>
  <si>
    <t>CABO TELEFONICO TIPO CTP-APL 50(PARA INSTALACOES SUBTERRANEA</t>
  </si>
  <si>
    <t>S ESPECIAIS)PARA 50 PARES.FORNECIMENTO E COLOCACAO</t>
  </si>
  <si>
    <t>CABO UTP 4 PARES CATEGORIA 5E,HOMOLOGADO PELA ANATEL E PROJE</t>
  </si>
  <si>
    <t>TADO CONFORME NORMAS EIA/TIA 568.CERTIFICADO UL(UNDERWRITTER</t>
  </si>
  <si>
    <t>LABORATORIES) \,COR AZUL/CINZA,FABRIC.FURUKAWA,AMP,NEXANS OU</t>
  </si>
  <si>
    <t>EQUIVALENTE.FORNECIMENTO E COLOCACAO PARA OBRA DO CINEMA DA</t>
  </si>
  <si>
    <t>CIDADE.</t>
  </si>
  <si>
    <t>15.011.0136-A</t>
  </si>
  <si>
    <t>SUBESTACAO SIMPLIFICADA PADRAO AMPLA,COM TRANSFORMADOR TRIFA</t>
  </si>
  <si>
    <t>SICO DE 112,5KVA,INCLUSIVE CABINE DE MEDICAO,EM ALVENARIA,PO</t>
  </si>
  <si>
    <t>STE E TODOS OS MATERIAIS ELETRICOS NECESSARIOS</t>
  </si>
  <si>
    <t>INSTALACAO DE BLOCO TERMINAL DE 10 PARES EM BASTIDORES DE</t>
  </si>
  <si>
    <t>ACO,INCL.REALIZACAO DE EMENDAS.</t>
  </si>
  <si>
    <t>15.018.0100-A</t>
  </si>
  <si>
    <t>CAIXA DE LIGACAO DE ALUMINIO SILICIO,TIPO CONDULETES,NO FORM</t>
  </si>
  <si>
    <t>ATO X,DIAMETRO DE 1".FORNECIMENTO E COLOCACAO</t>
  </si>
  <si>
    <t>15.018.0120-A</t>
  </si>
  <si>
    <t>CAIXA DE EMBUTIR,EM PVC,2"X4",INCLUSIVE BUCHAS E ARRUELAS.FO</t>
  </si>
  <si>
    <t>RNECIMENTO E COLOCACAO</t>
  </si>
  <si>
    <t>15.018.0125-A</t>
  </si>
  <si>
    <t>CAIXA DE EMBUTIR,EM PVC,3" X 3",INCLUSIVE BUCHAS E ARRUELAS.</t>
  </si>
  <si>
    <t>FORNECIMENTO E COLOCACAO</t>
  </si>
  <si>
    <t>15.018.0130-A</t>
  </si>
  <si>
    <t>CAIXA DE EMBUTIR,EM PVC,4"X4",INCLUSIVE BUCHAS E ARRUELAS.FO</t>
  </si>
  <si>
    <t>15.018.0150-A</t>
  </si>
  <si>
    <t>CAIXA DE PASSAGEM Nº4,PARA TELEFONE,CONFORME ESPECIFICACAO D</t>
  </si>
  <si>
    <t>A TELEBRAS,NAS DIMENSOES DE 60X60X13,5CM.FORNECIMENTO E COLO</t>
  </si>
  <si>
    <t>CACAO</t>
  </si>
  <si>
    <t>15.018.0175-A</t>
  </si>
  <si>
    <t>CANALETA PERFURADA ALTA(PERFILADOS),MEDINDO(38X38X6000)MM PR</t>
  </si>
  <si>
    <t>E-GALVANIZADA,INCLUSIVE SUPORTE E CONEXOES.FORNECIMENTO E CO</t>
  </si>
  <si>
    <t>15.018.0250-A</t>
  </si>
  <si>
    <t>CAIXA DE PASSAGEM DE SOBREPOR,EM ACO,COM TAMPA PARAFUSADA,DE</t>
  </si>
  <si>
    <t>12X12CM.FORNECIMENTO E COLOCACAO</t>
  </si>
  <si>
    <t>15.018.0260-A</t>
  </si>
  <si>
    <t>20X20CM.FORNECIMENTO E COLOCACAO</t>
  </si>
  <si>
    <t>15.018.0270-A</t>
  </si>
  <si>
    <t>30X30CM.FORNECIMENTO E COLOCACAO</t>
  </si>
  <si>
    <t>15.018.0470-A</t>
  </si>
  <si>
    <t>ELETROCALHA PERFURADA,SEM TAMPA,TIPO "U",300X50MM,TRATAMENTO</t>
  </si>
  <si>
    <t>SUPERFICIAL PRE-ZINCADO A QUENTE,INCLUSIVE CONEXOES,ACESSOR</t>
  </si>
  <si>
    <t>IOS E FIXACAO SUPERIOR.FORNECIMENTO E COLOCACAO</t>
  </si>
  <si>
    <t>15.018.0964-A</t>
  </si>
  <si>
    <t>TERMINAL DE FECHAMENTO,PARA ELETROCALHA PERFURADA OU LISA,30</t>
  </si>
  <si>
    <t>0X50MM,COM SAIDA PARA TUBO.FORNECIMENTO E COLOCACAO</t>
  </si>
  <si>
    <t>15.019.0015-A</t>
  </si>
  <si>
    <t>TOMADA DUPLA DE PISO,EM CORPO DE ALUMINIO FUNDIDO E TAMPA EM</t>
  </si>
  <si>
    <t>LATAO POLIDO,30A/380V.FORNECIMENTO E COLOCACAO</t>
  </si>
  <si>
    <t>15.019.0030-A</t>
  </si>
  <si>
    <t>INTERRUPTOR DE EMBUTIR COM 3 TECLAS SIMPLES FOSFORESCENTES E</t>
  </si>
  <si>
    <t>PLACA.FORNECIMENTO E COLOCACAO</t>
  </si>
  <si>
    <t>15.019.0040-A</t>
  </si>
  <si>
    <t>INTERRUPTOR COM 1 TECLA SIMPLES E TOMADA 2P+T,10A/250V,PADRA</t>
  </si>
  <si>
    <t>O BRASILEIRO,DE EMBUTIR,COM PLACA DE 4"X2".FORNECIMENTO E CO</t>
  </si>
  <si>
    <t>15.019.0055-A</t>
  </si>
  <si>
    <t>TOMADA ELETRICA 2P+T,10A/250V,PADRAO BRASILEIRO,DE SOBREPOR.</t>
  </si>
  <si>
    <t>15.019.0070-A</t>
  </si>
  <si>
    <t>ESPELHO PLASTICO 4"X2".FORNECIMENTO E COLOCACAO</t>
  </si>
  <si>
    <t>15.019.0095-A</t>
  </si>
  <si>
    <t>TOMADA TIPO RJ45,DE EMBUTIR,COMPLETA,PARA LOGICA.FORNECIMENT</t>
  </si>
  <si>
    <t>15.019.0116-G</t>
  </si>
  <si>
    <t>PLACA CEGA DE PLASTICO, PARA CAIXAS 4"X4", NA COR BRANCA.</t>
  </si>
  <si>
    <t>FORNECIMENTO E COLOCACAO.</t>
  </si>
  <si>
    <t>15.019.0125-G</t>
  </si>
  <si>
    <t>PLUG MACHO 2P+T.FORNECIMENTO E COLOCACAO.</t>
  </si>
  <si>
    <t>15.019.0126-G</t>
  </si>
  <si>
    <t>PLUG FEMEA 2P+T.FORNECIMENTO E COLOCACAO.</t>
  </si>
  <si>
    <t>15.021.0105-G</t>
  </si>
  <si>
    <t>CAIXA DE LOGICA DE EMBUTIR NO PISO.FORNECIMENTO E COLOCACAO.</t>
  </si>
  <si>
    <t>15.029.0010-A</t>
  </si>
  <si>
    <t>REGISTRO DE GAVETA,EM BRONZE,COM DIAMETRO DE 1/2".FORNECIMEN</t>
  </si>
  <si>
    <t>15.029.0011-A</t>
  </si>
  <si>
    <t>REGISTRO DE GAVETA,EM BRONZE,COM DIAMETRO DE 3/4".FORNECIMEN</t>
  </si>
  <si>
    <t>15.029.0015-A</t>
  </si>
  <si>
    <t>REGISTRO DE GAVETA,EM BRONZE,COM DIAMETRO DE 2".FORNECIMENTO</t>
  </si>
  <si>
    <t>E COLOCACAO</t>
  </si>
  <si>
    <t>15.030.0056-A</t>
  </si>
  <si>
    <t>VALVULA DE PE,COM CRIVO EM PVC,SOLDAVEL,COM DIAMETRO DE 50MM</t>
  </si>
  <si>
    <t>.FORNECIMENTO E COLOCACAO</t>
  </si>
  <si>
    <t>15.031.0024-A</t>
  </si>
  <si>
    <t>TUBO DE FERRO GALVANIZADO DE 2",COM COSTURA,INCLUSIVE CONEXO</t>
  </si>
  <si>
    <t>ES E EMENDAS,EXCLUSIVE ABERTURA E FECHAMENTO MANUAL DE RASGO</t>
  </si>
  <si>
    <t>.FORNECIMENTO E ASSENTAMENTO</t>
  </si>
  <si>
    <t>15.036.0036-A</t>
  </si>
  <si>
    <t>TUBO DE PVC RIGIDO DE 20MM,SOLDAVEL,INCLUSIVE CONEXOES E EME</t>
  </si>
  <si>
    <t>NDAS,EXCLUSIVE ABERTURA E FECHAMENTO DE RASGO.FORNECIMENTO E</t>
  </si>
  <si>
    <t>ASSENTAMENTO</t>
  </si>
  <si>
    <t>15.036.0037-A</t>
  </si>
  <si>
    <t>TUBO DE PVC RIGIDO DE 25MM,SOLDAVEL,INCLUSIVE CONEXOES E EME</t>
  </si>
  <si>
    <t>15.036.0039-A</t>
  </si>
  <si>
    <t>TUBO DE PVC RIGIDO DE 40MM,SOLDAVEL,INCLUSIVE CONEXOES E EME</t>
  </si>
  <si>
    <t>15.036.0040-A</t>
  </si>
  <si>
    <t>TUBO DE PVC RIGIDO DE 50MM,SOLDAVEL,INCLUSIVE CONEXOES E EME</t>
  </si>
  <si>
    <t>15.036.0041-A</t>
  </si>
  <si>
    <t>TUBO DE PVC RIGIDO DE 60MM,SOLDAVEL,INCLUSIVE CONEXOES E EME</t>
  </si>
  <si>
    <t>15.036.0049-A</t>
  </si>
  <si>
    <t>15.036.0050-A</t>
  </si>
  <si>
    <t>15.036.0051-A</t>
  </si>
  <si>
    <t>TUBO DE PVC RIGIDO DE 75MM,SOLDAVEL,INCLUSIVE CONEXOES E EME</t>
  </si>
  <si>
    <t>15.036.0052-A</t>
  </si>
  <si>
    <t>TUBO DE PVC RIGIDO DE 100MM,SOLDAVEL,INCLUSIVE CONEXOES E EM</t>
  </si>
  <si>
    <t>ENDAS,EXCLUSIVE ABERTURA E FECHAMENTO DE RASGO.FORNECIMENTO</t>
  </si>
  <si>
    <t>E ASSENTAMENTO</t>
  </si>
  <si>
    <t>15.036.0053-A</t>
  </si>
  <si>
    <t>TUBO DE PVC RIGIDO DE 150MM,SOLDAVEL,INCLUSIVE CONEXOES E EM</t>
  </si>
  <si>
    <t>15.036.0071-A</t>
  </si>
  <si>
    <t>ELETRODUTO DE PVC RIGIDO ROSQUEAVEL DE 1",INCLUSIVE CONEXOES</t>
  </si>
  <si>
    <t>E EMENDAS,EXCLUSIVE ABERTURA E FECHAMENTO DE RASGO.FORNECIM</t>
  </si>
  <si>
    <t>ENTO E ASSENTAMENTO</t>
  </si>
  <si>
    <t>15.036.0073-A</t>
  </si>
  <si>
    <t>ELETRODUTO DE PVC RIGIDO ROSQUEAVEL DE 1.1/2",INCLUSIVE CONE</t>
  </si>
  <si>
    <t>XOES E EMENDAS,EXCLUSIVE ABERTURA E FECHAMENTO DE RASGO.FORN</t>
  </si>
  <si>
    <t>ECIMENTO E ASSENTAMENTO</t>
  </si>
  <si>
    <t>15.036.0074-A</t>
  </si>
  <si>
    <t>ELETRODUTO DE PVC RIGIDO ROSQUEAVEL DE 2",INCLUSIVE CONEXOES</t>
  </si>
  <si>
    <t>15.036.0076-A</t>
  </si>
  <si>
    <t>ELETRODUTO DE PVC RIGIDO ROSQUEAVEL DE 3",INCLUSIVE CONEXOES</t>
  </si>
  <si>
    <t>15.036.0077-A</t>
  </si>
  <si>
    <t>ELETRODUTO DE PVC RIGIDO ROSQUEAVEL DE 4",INCLUSIVE CONEXOES</t>
  </si>
  <si>
    <t>15.036.0143-A</t>
  </si>
  <si>
    <t>ELETRODUTO EM PVC FLEXIVEL,COR AMARELA,DIAMETRO DE 32MM.FORN</t>
  </si>
  <si>
    <t>ECIMENTO E COLOCACAO.</t>
  </si>
  <si>
    <t>15.037.0015-A</t>
  </si>
  <si>
    <t>CONDUITE FLEXIVEL,GALVANIZADO,COM DIAMETRO DE 2",EXCLUSIVE E</t>
  </si>
  <si>
    <t>MENDAS.FORNECIMENTO E ASSENTAMENTO</t>
  </si>
  <si>
    <t>15.037.0017-A</t>
  </si>
  <si>
    <t>CONDUITE FLEXIVEL,GALVANIZADO,COM DIAMETRO DE 3",EXCLUSIVE E</t>
  </si>
  <si>
    <t>16 -</t>
  </si>
  <si>
    <t>COBERTURAS, ISOLAMENTOS E IMPERMEABILIZACAO</t>
  </si>
  <si>
    <t>16.001.0060-A</t>
  </si>
  <si>
    <t>MADEIRAMENTO PARA COBERTURA EM TELHAS ONDULADAS,CONSTITUIDO</t>
  </si>
  <si>
    <t>DE PECAS DE 3"X3" E 3"X4.1/2",EM MADEIRA SERRADA,SEM TESOURA</t>
  </si>
  <si>
    <t>OU PONTALETE,MEDIDO PELA AREA REAL DO MADEIRAMENTO.FORNECIM</t>
  </si>
  <si>
    <t>16.005.0054-A</t>
  </si>
  <si>
    <t>CUMEEIRA EM ALUMINIO COM ACABAMENTO EM VERNIZ NAS 2 FACES,TR</t>
  </si>
  <si>
    <t>APEZOIDAL OU ONDULADA,MEDINDO 1265X600X0,8MM.FORNECIMENTO E</t>
  </si>
  <si>
    <t>16.005.0075-A</t>
  </si>
  <si>
    <t>COBERTURA TERMO-ISOLANTE,DUPLA,TRAPEZOIDAL,ALUMINIO 0,43MM,P</t>
  </si>
  <si>
    <t>/USO ONDE SE REQUER CONFORTO TERMICO,DUPLA ESTANQUEIDADE LAT</t>
  </si>
  <si>
    <t>ERAL,S/PINTURA,RECHEIO DE POLIESTIRENO EXPANDIDO(EPS ALTURA=</t>
  </si>
  <si>
    <t>40MM)C/RETARDANTE A CHAMA E DENSIDADE NBR-11.752 DA ABNT,LAR</t>
  </si>
  <si>
    <t>GURA UTIL DE 0,99M,COMPRIMENTO ATE 12,00M,INCL.ACESSORIOS P/</t>
  </si>
  <si>
    <t>FIXACAO,ALTURA TOTAL 78,8MM.FORNECIMENTO E COLOCACAO</t>
  </si>
  <si>
    <t>16.007.0030-A</t>
  </si>
  <si>
    <t>CALHA EM CHAPA DE ACO GALVANIZADO N°24 COM 75CM DE DESENVOLV</t>
  </si>
  <si>
    <t>IMENTO.FORNECIMENTO E COLOCACAO</t>
  </si>
  <si>
    <t>16.020.0001-A</t>
  </si>
  <si>
    <t>IMPERMEABILIZACAO C/MANTA A BASE ASFALTO MODIFICADO C/POLIME</t>
  </si>
  <si>
    <t>ROS,TIPO III-B,ESP.4,00MM,CONSUMO MINIMO 1,15M2/M2,APLICACAO</t>
  </si>
  <si>
    <t>CHAMA MACARICO SOBRE PRIMER ASFALTICO BASE AGUA OU SOLVENTE</t>
  </si>
  <si>
    <t>,CONSUMO 0,40KG/M2,INCLUSIVE ESTE</t>
  </si>
  <si>
    <t>16.026.0002-A</t>
  </si>
  <si>
    <t>IMPERMEABILIZACAO DE RESERVATORIO AGUA POTAVEL,TANQUE/PISCIN</t>
  </si>
  <si>
    <t>A EM CONCRETO,ENTERRADOS SUJEITOS A LENCOL FREATICO,SIST.CRI</t>
  </si>
  <si>
    <t>STALIZACAO COMPOSTO 3 PRODUTOS DE BASE MINERAL,PENETRAM EFEI</t>
  </si>
  <si>
    <t>TO DE OSMOSE,CONS.POR M2,CIMENTO CRISTALIZANTE QUE ENDURECE</t>
  </si>
  <si>
    <t>EM 2MIN-1KG/M2,CIMENTO CRISTALIZANTE QUE EMDURECE 7MIN-1,6KG</t>
  </si>
  <si>
    <t>/M2,LIQUIDO SELADOR MINERAL,BASE SILICATO-0,7KG/M2</t>
  </si>
  <si>
    <t>16.030.0030-A</t>
  </si>
  <si>
    <t>IMPERMEABILIZACAO DE BANHEIRO OU PISOS FRIOS COM PAREDES DE</t>
  </si>
  <si>
    <t>ALVENARIA OU GESSO ACARTONADO,EMPREGANDO DUAS DEMAOS DE CIME</t>
  </si>
  <si>
    <t>NTO POLIMERICO,ATENDENDO A ABNT NBR 11905,CONSUMO DE 1KG/M2/</t>
  </si>
  <si>
    <t>DEMAO,IMPERM.BASE RESINA TERMOPLASTICA E CIMENTO C/ADIT.CONS</t>
  </si>
  <si>
    <t>UMO DE 3KG/M3,TELA DE POLIESTER 2X2MM ENTRE 1ª E 2ª DEMAOS</t>
  </si>
  <si>
    <t>16.035.0005-A</t>
  </si>
  <si>
    <t>IMPERMEABILIZACAO COM SELANTE ELASTOMERICO A BASE DE POLIURE</t>
  </si>
  <si>
    <t>TANO,MONO-COMPONENTE,EM JUNTAS DE DILATACAO DE PISOS E FACHA</t>
  </si>
  <si>
    <t>DAS COM MOVIMENTACAO DE ATE 25%,SELAMENTO DE RALOS,TUBULACOE</t>
  </si>
  <si>
    <t>S DE RESERVATORIOS E PISCINAS,VEDACAO DE ESQUADRIAS,CAIXILHO</t>
  </si>
  <si>
    <t>S METALICOS E DE MADEIRA,TRATAMENTO DE TRINCAS E FISSURAS,VE</t>
  </si>
  <si>
    <t>DACAO DE CALHAS E RUFOS,CONSUMO:360G PARA 1M DE JUNTA 2X1CM</t>
  </si>
  <si>
    <t>17 -</t>
  </si>
  <si>
    <t>PINTURA</t>
  </si>
  <si>
    <t>17.012.0040-A</t>
  </si>
  <si>
    <t>PINTURA INTERNA OU EXTERNA COM TINTA IMPERMEAVEL EM CORES PA</t>
  </si>
  <si>
    <t>RA APLICACAO SOBRE CONCRETO,TIJOLOS,PEDRAS OU ARGAMASSA DE S</t>
  </si>
  <si>
    <t>UPERFICIE POROSA,EM DUAS DEMAOS,USANDO AGUA COMO DILUENTE</t>
  </si>
  <si>
    <t>17.013.0030-A</t>
  </si>
  <si>
    <t>PINTURA INTERNA OU EXTERNA SOBRE CONCRETO LISO OU REVESTIMEN</t>
  </si>
  <si>
    <t>TO,COM TINTA AQUOSA A BASE DE EPOXI INCOLOR OU EM CORES,INCL</t>
  </si>
  <si>
    <t>USIVE LIMPEZA,E DUAS DEMAOS DE ACABAMENTO</t>
  </si>
  <si>
    <t>17.017.0100-A</t>
  </si>
  <si>
    <t>PREPARO DE MADEIRA NOVA,INCLUSIVE LIXAMENTO,LIMPEZA,UMA DEMA</t>
  </si>
  <si>
    <t>O DE VERNIZ ISOLANTE INCOLOR,DUAS DEMAOS DE MASSA PARA MADEI</t>
  </si>
  <si>
    <t>RA,LIXAMENTO E REMOCAO DE PO,E UMA DEMAO DE FUNDO SINTETICO</t>
  </si>
  <si>
    <t>NIVELADOR</t>
  </si>
  <si>
    <t>17.017.0175-A</t>
  </si>
  <si>
    <t>PINTURA INTERNA SOBRE MADEIRA NOVA,COM TRES DEMAOS DE ESMALT</t>
  </si>
  <si>
    <t>E SINTETICO ALTO BRILHO OU ACETINADO,APOS LIXAMENTO SOBRE SU</t>
  </si>
  <si>
    <t>PERFICIE PREPARADA COM MATERIAL DA MESMA LINHA DE FABRICACAO</t>
  </si>
  <si>
    <t>,CONFORME O ITEM 17.017.0100,EXCLUSIVE ESTE PREPARO</t>
  </si>
  <si>
    <t>17.017.0320-A</t>
  </si>
  <si>
    <t>PINTURA INTERNA OU EXTERNA SOBRE FERRO,COM ESMALTE SINTETICO</t>
  </si>
  <si>
    <t>BRILHANTE OU ACETINADO APOS LIXAMENTO,LIMPEZA,DESENGORDURAM</t>
  </si>
  <si>
    <t>ENTO,UMA DEMAO DE FUNDO ANTICORROSIVO NA COR LARANJA DE SECA</t>
  </si>
  <si>
    <t>GEM RAPIDA E DUAS DEMAOS DE ACABAMENTO</t>
  </si>
  <si>
    <t>17.017.0365-A</t>
  </si>
  <si>
    <t>PRIMER CONVERTEDOR DE FERRUGEM EM FUNDO DE PROTECAO,EM DUAS</t>
  </si>
  <si>
    <t>DEMAOS.FORNECIMENTO E APLICACAO</t>
  </si>
  <si>
    <t>17.018.0010-A</t>
  </si>
  <si>
    <t>PREPARO DE SUPERFICIES NOVAS,COM REVESTIMENTO LISO,INTERIOR,</t>
  </si>
  <si>
    <t>INCLUSIVE RASPAGEM,LIMPEZA,UMA DEMAO DE SELADOR,UMA DEMAO DE</t>
  </si>
  <si>
    <t>MASSA CORRIDA E LIXAMENTOS NECESSARIOS</t>
  </si>
  <si>
    <t>17.018.0020-A</t>
  </si>
  <si>
    <t>PINTURA COM TINTA LATEX,CLASSIFICACAO ECONOMICA (NBR 15079),</t>
  </si>
  <si>
    <t>FOSCA EM REVESTIMENTO LISO,INTERIOR,ACABAMENTO PADRAO,EM DUA</t>
  </si>
  <si>
    <t>S DEMAOS SOBRE A SUPERFICIE PREPARADA,CONFORME O ITEM 17.018</t>
  </si>
  <si>
    <t>.0010,EXCLUSIVE ESTE PREPARO</t>
  </si>
  <si>
    <t>17.018.0254-A</t>
  </si>
  <si>
    <t>PINTURA COM TINTA LATEX SEMIBRILHANTE OU FOSCA,CLASSIFICACAO</t>
  </si>
  <si>
    <t>PREMIUM OU STANDARD (NBR 15079),PARA INTERIOR OU EXTERIOR,S</t>
  </si>
  <si>
    <t>ISTEMA TINTOMETRICO,INCLUSIVE LIXAMENTO,UMA DEMAO DE SELADOR</t>
  </si>
  <si>
    <t>ACRILICO,DUAS DEMAOS DE MASSA ACRILICA E DUAS DEMAOS DE ACA</t>
  </si>
  <si>
    <t>BAMENTO</t>
  </si>
  <si>
    <t>17.025.0010-A</t>
  </si>
  <si>
    <t>PINTURA IMUNIZANTE FUNGICIDA E INSETICIDA PARA APLICACAO EM</t>
  </si>
  <si>
    <t>MADEIRA BRUTA OU APARELHADA,EM DUAS DEMAOS</t>
  </si>
  <si>
    <t>18 -</t>
  </si>
  <si>
    <t>APARELHOS HIDRAULICOS,SANITARIOS,ELETRICOS,MECANICOS E ESPOR</t>
  </si>
  <si>
    <t>18.002.0014-A</t>
  </si>
  <si>
    <t>LAVATORIO DE LOUCA BRANCA,COM COLUNA SUSPENSA,PARA PESSOAS C</t>
  </si>
  <si>
    <t>OM NECESSIDADES ESPECIFICAS,COM MEDIDAS EM TORNO DE 45,5X35,</t>
  </si>
  <si>
    <t>18.002.0030-A</t>
  </si>
  <si>
    <t>TANQUE DE LOUCA BRANCA,COM COLUNA E MEDIDAS EM TORNO DE 56X4</t>
  </si>
  <si>
    <t>8CM,INCLUSIVE ACESSORIOS DE FIXACAO.FERRAGENS EM METAL CROMA</t>
  </si>
  <si>
    <t>18.002.0055-A</t>
  </si>
  <si>
    <t>MICTORIO DE LOUCA BRANCA COM SIFAO INTEGRADO E MEDIDAS EM TO</t>
  </si>
  <si>
    <t>RNO DE 33X28X53CM.FERRAGENS EM METAL CROMADO:REGISTRO DE PRE</t>
  </si>
  <si>
    <t>SSAO 1416 DE 1/2" E TUBO DE LIGACAO DE 1/2".FORNECIMENTO</t>
  </si>
  <si>
    <t>18.002.0085-A</t>
  </si>
  <si>
    <t>VASO SANITARIO DE LOUCA BRANCA,CONVENCIONAL,TIPO MEDIO LUXO,</t>
  </si>
  <si>
    <t>COM MEDIDAS EM TORNO DE 37X47X38CM,INCL.ASSENTO PLASTICO TIP</t>
  </si>
  <si>
    <t>O MEDIO LUXO,BOLSA DE LIGACAO,VALVULA DE DESCARGA DE 1.1/2"</t>
  </si>
  <si>
    <t>C/REGISTRO INTEGRADO,SISTEMA HIDROMECANICO(ISENTA DE GOLPE D</t>
  </si>
  <si>
    <t>E ARIETE)COM CORPO EM LATAO,CANOPLA E BOTAO EM METAL CROMADO</t>
  </si>
  <si>
    <t>,TUBO DE LIGACAO E ACESSORIOS DE FIXACAO.FORNECIMENTO</t>
  </si>
  <si>
    <t>18.002.0090-A</t>
  </si>
  <si>
    <t>VASO SANITARIO DE LOUCA BRANCA OU BRANCO GELO,PARA PESSOAS C</t>
  </si>
  <si>
    <t>OM NECESSIDADES ESPECIFICAS,INCLUSIVE ASSENTO ESPECIAL,BOLSA</t>
  </si>
  <si>
    <t>DE LIGACAO E ACESSORIOS DE FIXACAO.FORNECIMENTO</t>
  </si>
  <si>
    <t>18.002.0097-G</t>
  </si>
  <si>
    <t>CUBA DE LOUCA DE SOBREPOR PARA BANHEIRO DE SEMI-ENCAIXE QUA</t>
  </si>
  <si>
    <t>DRADRA 42X42CM,L-830 OU DA DECA OU SIMILAR.FORNECIMENTO E</t>
  </si>
  <si>
    <t>INSTALACAO PARA CINEMA DA CIDADE.</t>
  </si>
  <si>
    <t>18.003.0003-A</t>
  </si>
  <si>
    <t>VALVULA DE DESCARGA DE 1.1/2",REGISTRO INTEGRADO,SISTEMA HID</t>
  </si>
  <si>
    <t>ROMECANICO(ISENTA DE GOLPE DE ARIETE),CORPO EM LATAO,CANOPLA</t>
  </si>
  <si>
    <t>E BOTAO EM METAL CROMADO,DE EMNBUTIR.FORNECIMENTO</t>
  </si>
  <si>
    <t>18.005.0012-A</t>
  </si>
  <si>
    <t>PORTA-TOALHA DE PAPEL EM PLASTICO ABS.FORNECIMENTO E COLOCAC</t>
  </si>
  <si>
    <t>AO</t>
  </si>
  <si>
    <t>18.005.0013-A</t>
  </si>
  <si>
    <t>PORTA PAPEL HIGIENICO EM PLASTICO ABS.FORNECIMENTRO E COLOCA</t>
  </si>
  <si>
    <t>18.006.0040-A</t>
  </si>
  <si>
    <t>SABONETEIRA,DE SOBREPOR,EM METAL CROMADO.FORNECIMENTO E COLO</t>
  </si>
  <si>
    <t>18.006.0043-A</t>
  </si>
  <si>
    <t>SABONETEIRA DE PAREDE COM BASE METALICA E CUPULA DE VIDRO GI</t>
  </si>
  <si>
    <t>RATORIA,PARA SABONETE LIQUIDO.FORNECIMENTO E COLOCACAO</t>
  </si>
  <si>
    <t>18.006.0052-A</t>
  </si>
  <si>
    <t>CABIDE DUPLO,DE SOBREPOR,EM METAL CROMADO.FORNECIMENTO E COL</t>
  </si>
  <si>
    <t>OCACAO</t>
  </si>
  <si>
    <t>18.007.0080-A</t>
  </si>
  <si>
    <t>CHUVEIRO ELETRICO EM PLASTICO,EM 110/220V,COM BRACO CROMADO</t>
  </si>
  <si>
    <t>DE 1/2" E 1 REGISTRO DE PRESSAO 1416 DE 3/4",COM CANOPLA E V</t>
  </si>
  <si>
    <t>OLANTE EM METAL CROMADO.FORNECIMENTO</t>
  </si>
  <si>
    <t>18.009.0058-A</t>
  </si>
  <si>
    <t>18.009.0066-A</t>
  </si>
  <si>
    <t>18.009.0074-A</t>
  </si>
  <si>
    <t>18.009.0079-A</t>
  </si>
  <si>
    <t>TORNEIRA PARA JARDIM,DE 1/2"X10CM APROXIMADAMENTE,EM METAL C</t>
  </si>
  <si>
    <t>ROMADO.FORNECIMENTO</t>
  </si>
  <si>
    <t>18.009.0105-A</t>
  </si>
  <si>
    <t>AL.FORNECIMENTO</t>
  </si>
  <si>
    <t>18.011.0005-A</t>
  </si>
  <si>
    <t>TORNEIRA DE BOIA EM PLASTICO,PARA CAIXA D'AGUA,DE 3/4".FORNE</t>
  </si>
  <si>
    <t>CIMENTO E COLOCACAO</t>
  </si>
  <si>
    <t>18.013.0108-A</t>
  </si>
  <si>
    <t>VALVULA DE ESCOAMENTO PARA LAVATORIO,COM LADRAO,1603 DE 1",E</t>
  </si>
  <si>
    <t>M METAL CROMADO.FORNECIMENTO</t>
  </si>
  <si>
    <t>18.013.0121-A</t>
  </si>
  <si>
    <t>SIFAO 1680,DE 1"X1.1/4",EM METAL CROMADO.FORNECIMENTO</t>
  </si>
  <si>
    <t>18.013.0128-A</t>
  </si>
  <si>
    <t>18.013.0156-A</t>
  </si>
  <si>
    <t>REGISTRO DE PRESSAO,1416 DE 3/4",COM CANOPLA E VOLANTE EM ME</t>
  </si>
  <si>
    <t>TAL CROMADO.FORNECIMENTO</t>
  </si>
  <si>
    <t>18.016.0040-A</t>
  </si>
  <si>
    <t>18.016.0100-A</t>
  </si>
  <si>
    <t>BARRA DE APOIO PARA LAVATORIO DE CENTRO,EM ACO INOXIDAVEL AI</t>
  </si>
  <si>
    <t>SI 304,TUBO DE 1.1/4",INCLUSIVE FIXACAO COM PARAFUSOS INOXID</t>
  </si>
  <si>
    <t>AVEIS E BUCHAS PLASTICAS,MEDINDO 60X40CM,PARA PESSOAS COM NE</t>
  </si>
  <si>
    <t>CESSIDADES ESPECIFICAS.FORNECIMENTO E COLOCACAO</t>
  </si>
  <si>
    <t>18.016.0106-A</t>
  </si>
  <si>
    <t>BARRA DE APOIO EM ACO INOXIDAVEL AISI 304,TUBO DE 1.1/4",INC</t>
  </si>
  <si>
    <t>LUSIVE FIXACAO COM PARAFUSOS INOXIDAVEIS E BUCHAS PLASTICAS,</t>
  </si>
  <si>
    <t>COM 80CM,PARA PESSOAS COM NECESSIDADES ESPECIFICAS.FORNECIME</t>
  </si>
  <si>
    <t>18.027.0040-A</t>
  </si>
  <si>
    <t>LUMINARIA DE EMERGENCIA DE SOBREPOR,EM PLASTICO,EQUIPADA COM</t>
  </si>
  <si>
    <t>18.027.0300-A</t>
  </si>
  <si>
    <t>ORESCENTE DE 1X16W.FORNECIMENTO E COLOCACAO</t>
  </si>
  <si>
    <t>18.027.0303-A</t>
  </si>
  <si>
    <t>18.027.0424-A</t>
  </si>
  <si>
    <t>18.027.0445-A</t>
  </si>
  <si>
    <t>A FIXACAO.FORNECIMENTO E COLOCACA</t>
  </si>
  <si>
    <t>18.027.0595-G</t>
  </si>
  <si>
    <t>LUMINARIA CIRCULAR DE EMBUTIR EM SOLO P/01 LAMPADA DE VM BI-</t>
  </si>
  <si>
    <t>PINO DE 150W(INCL),INCL REATOR/IGNITOR&amp;CAP 220V/AFP,CORPO EM</t>
  </si>
  <si>
    <t>ALUMINIO INJETADO C/ACAB EM PINTURA ELETROSTATICA NA COR BR/</t>
  </si>
  <si>
    <t>PR,DIFUSOR EM VIDRO PLANO TEMPERADO TRANSPARENTE,TUBO RIGIDO</t>
  </si>
  <si>
    <t>EM PVC COM IP-65 P/INSLACAO DA LUMINARIA,ALOJAMENTO PARA EQ.</t>
  </si>
  <si>
    <t>AUXILIARES.FORNECIMENTO E INSTALACAO.</t>
  </si>
  <si>
    <t>BALIZADOR LINEAR EM LED AZUL P/DEGRAU EM ESCADA,EM PERFIL DE</t>
  </si>
  <si>
    <t>ALUMINIO EXTRUDADO,C/ACAB. EM PINTURA ELETROSTATICA E-COAT</t>
  </si>
  <si>
    <t>NA COR PRETA,C/BORRACHA DE ACAB. ANTI-DERRAPANTE,CONTEMPLAN-</t>
  </si>
  <si>
    <t>DO 12LED`S P/ILUMINACAO SUPERIOR&amp;12LED`S P/INFERIOR,P/ML,ALI</t>
  </si>
  <si>
    <t>MENTACAO EM 12VDC DIMERIZAVEL,CONSUMO APROX. 2,5W P/LINHA DE</t>
  </si>
  <si>
    <t>12LED`S,IP-65.FORNECIMENTO E INSTALACAO.</t>
  </si>
  <si>
    <t>18.027.0610-G</t>
  </si>
  <si>
    <t>ARANDELA DECORATIVA CILINDRICA 30 CM  PARA USO INTERNO,CORPO</t>
  </si>
  <si>
    <t>EM ALUMINIO COM PINTURA ELETROSTATICA,INCLUSIVE LAMPADA</t>
  </si>
  <si>
    <t>2X60W,FORNECIMENTO E INSTALACAO PARA CINEMA DA CIDADE.</t>
  </si>
  <si>
    <t>18.027.0626-G</t>
  </si>
  <si>
    <t>LUMINARIA DE EMBUTIR QUADRADA EM CHAPA DE ACO COM PINTURA</t>
  </si>
  <si>
    <t>ELETROSTATICA BRANCA,REFLETORES E ALETAS EM ALUMINIO ANODI-</t>
  </si>
  <si>
    <t>ZADO INCLUSIVE 02 LAMPADAS FLUORESCENTES COMPACTA 26W E</t>
  </si>
  <si>
    <t>REATOR ELETRONICO AFP 2X26W,FORNECIMENTO E INSTALACAO.</t>
  </si>
  <si>
    <t>18.029.0894-G</t>
  </si>
  <si>
    <t>EQUIPAMENTO COMPLETO DE PRESSURIZACAO TIPO BOOSTER,C/ VARIA</t>
  </si>
  <si>
    <t>CAO DE VELOCIDADE POR INVESOR DE FREQ.FABR.KSB MOVITEC DP2VP</t>
  </si>
  <si>
    <t>10/3 PCM2B-50,C/PAINEL ELETR.CONTROLE DOTADO DE 2CONJ.MOTO-B</t>
  </si>
  <si>
    <t>OMBAS IN LINE DE ALTA PRESSAO C/TANQUE 100 LITROS, C/PRET.</t>
  </si>
  <si>
    <t>INVESOR, POT.3CV CADA BOMBA,PAINEL E CABOS ELETR.P/VAZAO DE</t>
  </si>
  <si>
    <t>12M3/H,PRESSAO DE 25MCA.FORN. E INST.OBRA CINEMA DA CIDADE.</t>
  </si>
  <si>
    <t>18.030.1004-G</t>
  </si>
  <si>
    <t>CONDICIONADOR DE AR TIPO SPLIT 7000 BTU`S COMPREENDENDO 1</t>
  </si>
  <si>
    <t>CONDICIONADOR E 1 EVAPORADOR.FORNECIMENTO E COLOCACAO.</t>
  </si>
  <si>
    <t>SISTEMA DE AR CONDICIONADO CENTRAL,TIPO SPLIT "BUILT IN",C/</t>
  </si>
  <si>
    <t>TR</t>
  </si>
  <si>
    <t>REDE DE DUTOS INSUFLAMENTO E DE AR EXTERIOR P/RENOVACAO,P/</t>
  </si>
  <si>
    <t>AREAS DE CONFORTO TERMICO,NOS TERMOS DA NBR 16401,DE 10,1 A-</t>
  </si>
  <si>
    <t>TE 15TR,INCL.PROJETO,P/A OBRA DO COMPLEXO EXIBIDOR - CINEMA</t>
  </si>
  <si>
    <t>18.032.0012-A</t>
  </si>
  <si>
    <t>EXTINTOR DE INCENDIO,TIPO AGUA-PRESSURIZADA,DE 10L,INCLUSIVE</t>
  </si>
  <si>
    <t>SUPORTE DE PAREDE E CARGA COMPLETA.FORNECIMENTO E COLOCACAO</t>
  </si>
  <si>
    <t>18.032.0015-A</t>
  </si>
  <si>
    <t>EXTINTOR DE INCENDIO,TIPO GAS CARBONICO(CO2),DE 6KG,COMPLETO</t>
  </si>
  <si>
    <t>18.034.0055-A</t>
  </si>
  <si>
    <t>MICRO EXAUSTOR,INCLUSIVE VENEZIANAS,ADAPTADOR E TUBO FLEXIVE</t>
  </si>
  <si>
    <t>L,PARA AMBIENTES ATE 10M3.FORNECIMENTO E COLOCACAO</t>
  </si>
  <si>
    <t>18.034.0186-G</t>
  </si>
  <si>
    <t>SISTEMA DE EXAUSTAO COMPOSTA DE GRELHA EM ALUMINIO ANODIZADO</t>
  </si>
  <si>
    <t>C/ALETAS FIXAS C/REGISTRO DE LAMINAS OPOSTAS DE 250X200, VEN</t>
  </si>
  <si>
    <t>TILADOR CENTRIFUGO EM LINHA C/CARCACA PLASTICA SILENCIOSO P/</t>
  </si>
  <si>
    <t>420M3 X 20MMCA, DUTO EM CHAPA GALVANIZADA # N°26. FORNECIMEN</t>
  </si>
  <si>
    <t>TO E INSTALACAO - OBRA CINEMA DA CIDADE - MODELO 2</t>
  </si>
  <si>
    <t>18.034.0187-G</t>
  </si>
  <si>
    <t>C/ALETAS FIXAS C/REGISTRO DE LAMINAS OPOSTOS DE 250X200, VEN</t>
  </si>
  <si>
    <t>ZIANAS DE DUPLA MOLDURA DE 350X250MM, VENTILADOR CENTRIFUGO</t>
  </si>
  <si>
    <t>EM LINHA CARCACA PLASTICA SILENCIOSO P/ 700M3 X 20MMCA, DUTO</t>
  </si>
  <si>
    <t>EM CHAPA GALVANIZADA # N°26. FORNECIMENTO E INSTALACAO - MOD</t>
  </si>
  <si>
    <t>ELO 2</t>
  </si>
  <si>
    <t>18.080.0025-A</t>
  </si>
  <si>
    <t>BANCA DE GRANITO PRETO,COM 3CM DE ESPESSURA,COM ABERTURA PAR</t>
  </si>
  <si>
    <t>A 1 CUBA(EXCLUSIVE ESTA),SOBRE APOIOS DE ALVENARIA DE MEIA V</t>
  </si>
  <si>
    <t>EZ E VERGA DE CONCRETO,SEM REVESTIMENTO.FORNECIMENTO E COLOC</t>
  </si>
  <si>
    <t>18.080.0055-A</t>
  </si>
  <si>
    <t>FRONTISPICIO DE GRANITO PRETO,COM SECAO DE 10X2CM,INCLUSIVE</t>
  </si>
  <si>
    <t>REJUNTAMENTO.FORNECIMENTO E COLOCACAO</t>
  </si>
  <si>
    <t>18.081.0051-A</t>
  </si>
  <si>
    <t>BANCA DE GRANITO CINZA CORUMBA,COM 3CM DE ESPESSURA,COM ABER</t>
  </si>
  <si>
    <t>TURA PARA 2 CUBAS(EXCLUSIVE ESTAS),SOBRE APOIOS DE ALVENARIA</t>
  </si>
  <si>
    <t>18.500.0268-G</t>
  </si>
  <si>
    <t>POLTRONA PARA CINEMA,(OBRA CINEMA DA CIDADE),ENCOSTO E ASSEN</t>
  </si>
  <si>
    <t>TO,ESTRUT.INT.EM MADEIRA,C/CURVAT.ANATOM,LAMIN.E MOLD.A QUEN</t>
  </si>
  <si>
    <t>TE E=15M,ESTOFADOS C/ESPUMA INJETADA POLIURET.DENS.50KG/M3</t>
  </si>
  <si>
    <t>(ENCOSTO) E 55KG/M3(ASSENTO),REVEST.COURO SINT.1,0MM OU TECI</t>
  </si>
  <si>
    <t>DO,ENCOSTO C/BLIND.INJET.POLIPROP,ASSENTO REBATIVEL C/RETOR-</t>
  </si>
  <si>
    <t>NO AUTOM.A POSICAO E APOIA-BRACOS C/OU S/PORTA COPOS.FORNEC.</t>
  </si>
  <si>
    <t>21 -</t>
  </si>
  <si>
    <t>ILUMINACAO PUBLICA</t>
  </si>
  <si>
    <t>21.005.0050-A</t>
  </si>
  <si>
    <t>POSTE DE ACO,CONTINUO,RETO,CONICO,SIMPLES,COM ENGASTAMENTO D</t>
  </si>
  <si>
    <t>21.010.0005-A</t>
  </si>
  <si>
    <t>PINTURA DE POSTE RETO,DE ACO,DE 4,50 A 6,00M,COM TINTA DE AC</t>
  </si>
  <si>
    <t>ABAMENTO GRAFITE SINTETICO,A BASE DE RESINA ALQUIDICA,APLICA</t>
  </si>
  <si>
    <t>DA SOBRE ZARCAO DE SECAGEM RAPIDA,COR LARANJA,DA MESMA LINHA</t>
  </si>
  <si>
    <t>DO FABRICANTE,INCLUSIVE LIMPEZA,LIXAMENTO,DESENGORDURAMENTO</t>
  </si>
  <si>
    <t>E DUAS DEMAOS DE ACABAMENTO</t>
  </si>
  <si>
    <t>21.011.0010-A</t>
  </si>
  <si>
    <t>FUNDACAO SIMPLES DE CONCRETO PRE-MOLDADO,PROJETO RIOLUZ,COM</t>
  </si>
  <si>
    <t>CHUMBADORES DE ACO,PROVIDO DE ARRUELAS E PORCAS PARA FIXACAO</t>
  </si>
  <si>
    <t>21.015.0220-A</t>
  </si>
  <si>
    <t>21.019.0095-A</t>
  </si>
  <si>
    <t>LUMINARIA LRJ-33 PARA LAMPADA VAPOR DE SODIO OU MULTIVAPOR M</t>
  </si>
  <si>
    <t>ETALICO DE 250W,IP-66,VIDRO CURVO,CORPO EM ALUMINIO INJETADO</t>
  </si>
  <si>
    <t>,PARA ENCAIXE EM TUBO COM DIAMETRO DE 60,3MM,COM EQUIPAMENTO</t>
  </si>
  <si>
    <t>AUXILIAR INTEGRADO(EM-RIOLUZ Nº30),REFLETOR EM CHAPA DE ALU</t>
  </si>
  <si>
    <t>UNID.</t>
  </si>
  <si>
    <t>QUANT.</t>
  </si>
  <si>
    <t>VALOR UNITÁRIO</t>
  </si>
  <si>
    <t>VR UNIT. C/ BDI</t>
  </si>
  <si>
    <t>TOTAL</t>
  </si>
  <si>
    <t>TOTAL DESTE ORÇAMENTO</t>
  </si>
  <si>
    <t>CONTROLE TECNOLOGICO DE OBRAS EM CONCRETO ARMADO CONSIDERANDO APENAS O CONTROLE DO CONCRETO E CONSTANDO DE COLETA,MOLDAGEM E CAPEAMENTO DE CORPOS DE PROVA,TRANSPORTE ATE 50KM,ENSAIOS DE RESISTENCIA A COMPRESSAO AOS 28 DIAS E"SLUMP TEST",MEDIDO POR M3 DE CONCRETO COLOCADO NAS FORMAS</t>
  </si>
  <si>
    <t>PREPARO MANUAL DE TERRENO,COMPREENDENDO ACERTO,RASPAGEM EVENTUAL ATE 0.30M DE PROFUNDIDADE E AFASTAMENTO LATERAL DO MATERIAL EXCEDENTE,INCLUSIVE COMPACTACAO MANUAL</t>
  </si>
  <si>
    <t>ROCADO EM VEGETACAO RALA,COM EMPILHAMENTO LATERAL E QUEIMA DOS RESIDUOS</t>
  </si>
  <si>
    <t>DESTOCAMENTO DE ARVORES DE PORTE MEDIO E RAIZES PROFUNDAS,SEM REMOCAO E AUXILIO MECANICO</t>
  </si>
  <si>
    <t>LOCACAO DE OBRA COM APARELHO TOPOGRAFICO SOBRE CERCA DE MARCACAO,INCLUSIVE CONSTRUCAO DESTA E SUA PRE-LOCACAO E O FORNECIMENTO DO MATERIAL E TENDO POR MEDICAO O PERIMETRO A CONSTRUIR</t>
  </si>
  <si>
    <t>PROJETO "AS BUILT" DE ARQUITETURA PARA OBRA DO CINEMA DA CIDADE.</t>
  </si>
  <si>
    <t>PROJETO "AS BUILT" DE INSTALACOES GERAIS PARA OBRA DO CINEMA DA CIDADE.</t>
  </si>
  <si>
    <t>TAPUME DE VEDACAO OU PROTECAO EXECUTADO COM TELHAS TRAPEZOIDAIS DE ACO GALVANIZADO,ESPESSURA DE 0,5MM,ESTAS COM 4 VEZES DE UTILIZACAO,INCLUSIVE ENGRADAMENTO DE MADEIRA,UTILIZADO 2 VEZES,EXCLUSIVE PINTURA</t>
  </si>
  <si>
    <t>ALUGUEL CONTAINER PARA ESCRITORIO C/WC,MEDINDO 2,20M LARGURA ,6,20M COMPRIMENTO E 2,50M ALTURA,CHAPAS ACO C/NERVURAS TRAPEZOIDAIS,ISOLAMENTO TERMO-ACUSTICO FORRO,CHASSIS REFORCADO E PISO COMPENSADO NAVAL,INCL.INST.ELETRICA E HIDRO-SANITARIAS,ACESSORIOS,1 VASO SANITARIO E 1 LAVATORIO,EXCL.TRANSP.(VIDE ITEM 04.005.0300),CARGA E DESCARGA(VIDE ITEM 04.013.0015)</t>
  </si>
  <si>
    <t>ALUGUEL CONTAINER PARA SANITARIO-VESTIARIO,MEDINDO 2,20M LARGURA,6,20M COMPRIMENTO E 2,50M ALTURA,CHAPAS ACO C/NERVURAS TRAPEZOIDAIS,ISOLAMENTO TERMO-ACUSTICO FORRO,CHASSIS REFORCA DO E PISO COMPENSADO NAVAL,INCL.INST.ELETRICAS E HIDRO-SANITARIAS,ACESSORIOS,2 VASOS SANITARIOS,1 LAVATORIO,1 MICTORIO E 4 CHUVEIROS,EXCL.TRANSP.CARGA E DESCARGA</t>
  </si>
  <si>
    <t>GALPAO ABERTO PARA OFICINAS E DEPOSITOS DE CANTEIRO DE OBRAS ,ESTRUTURADO EM MADEIRA DE LEI,COBERTURA DE TELHAS DE CIMENTO SEM AMIANTO ONDULADAS,DE 6MM DE ESPESSURA,PISO CIMENTADO E PREPARO DO TERRENO</t>
  </si>
  <si>
    <t>INSTALACAO E LIGACAO PROVISORIA PARA ABASTECIMENTO DE AGUA E ESGOTAMENTO SANITARIO EM CANTEIRO DE OBRAS,INCLUSIVE ESCAVACAO,EXCLUSIVE REPOSICAO DA PAVIMENTACAO DO LOGRADOURO PUBLICO</t>
  </si>
  <si>
    <t>INSTALACAO E LIGACAO PROVISORIA DE ALIMENTACAO DE ENERGIA ELETRICA,EM BAIXA TENSAO,PARA CANTEIRO DE OBRAS,M3-CHAVE 100A,CARGA 3KW,20CV,EXCLUSIVE O FORNECIMENTO DO MEDIDOR</t>
  </si>
  <si>
    <t>PLACA DE IDENTIFICACAO DE OBRA PUBLICA,INCLUSIVE PINTURA E SUPORTES DE MADEIRA.FORNECIMENTO E COLOCACAO</t>
  </si>
  <si>
    <t>ESCAVACAO MANUAL DE VALA/CAVA EM MATERIAL DE 1ª CATEGORIA (A(AREIA,ARGILA OU PICARRA),ATE 1,50M DE PROFUNDIDADE,EXCLUSIVE ESCORAMENTO E ESGOTAMENTO</t>
  </si>
  <si>
    <t>ATERRO COM MATERIAL DE 1ªCATEGORIA,ESPALHADO POR TRATOR COM POTENCIA EM TORNO DE 80CV COM LAMINA,EM CAMADAS DE 20CM DE MATERIAL ADENSADO,REGADO POR CAMINHAO TANQUE E COMPACTADO A 90% COM ROLO PE DE CARNEIRO CONVENCIONAL,DE 2(DOIS) CILINDROS,REBOCADO POR TRATOR DE PNEUS,INTERVINDO 2(DOIS) SERVENTES,EXCLUSIVE O FORNECIMENTO DA TERRA</t>
  </si>
  <si>
    <t>REATERRO DE VALA/CAVA COMPACTADA A MACO,EM CAMADAS DE 30CM DE ESPESSURA MAXIMA,COM MATERIAL DE BOA QUALIDADE,EXCLUSIVE ESTE</t>
  </si>
  <si>
    <t>ESCAVACAO MECANICA DE VALA NAO ESCORADA,EM MATERIAL DE 1ªCATEGORIA,ATE 1,50M DE PROFUNDIDADE,UTILIZANDO RETRO-ESCAVADEIRA,EXCLUSIVE ESGOTAMENTO</t>
  </si>
  <si>
    <t>CARGA E DESCARGA DE CONTAINER,SEGUNDO DESCRICAO DA FAMILIA 0 2.006</t>
  </si>
  <si>
    <t>DESCARGA DE MATERIAIS E RESIDUOS ORIGINARIOS DA CONSTRUCAO CIVIL(RCC),CLASSE A (REUTILIZAVEIS COMO AGREGADOS NA OBRA),EM LOCAIS DE DISPOSICAO FINAL AUTORIZADOS E/OU LICENCIADOS A OPERAR PELOS ORGAOS DE CONTROLE AMBIENTAL</t>
  </si>
  <si>
    <t>DESCARGA DE MATERIAIS E RESIDUOS ORIGINARIOS DA CONSTRUCAO CIVIL(RCC),CLASSE B(RECICLAVEIS PARA OUTRAS DESTINACOES),EM LOCAIS DE DISPOSICAO FINAL AUTORIZADOS E/OU LICENCIADOS A OPERAR PELOS ORGAOS DE CONTROLE AMBIENTAL</t>
  </si>
  <si>
    <t>DESCARGA DE MATERIAIS E RESIDUOS ORIGINARIOS DA CONSTRUCAO CIVIL(RCC),CLASSE C (NAO REUTILIZAVEIS),EM LOCAIS DE DISPOSICAO FINAL AUTORIZADOS E/OU LICENCIADOS A OPERAR PELOS ORGAOS DE CONTROLE AMBIENTAL</t>
  </si>
  <si>
    <t>TRANSPORTE DE ANDAIME TUBULAR,CONSIDERANDO-SE A AREA DE PROJECAO VERTICAL DO ANDAIME,EXCLUSIVE CARGA,DESCARGA E TEMPO DE ESPERA DO CAMINHAO(VIDE ITEM 04.021.0010)</t>
  </si>
  <si>
    <t>PLATAFORMA OU PASSARELA DE MADEIRA DE 1ª,CONSIDERANDO-SE APROVEITAMENTO DA  MADEIRA 20 VEZES,EXCLUSIVE ANDAIME OU OUTRO SUPORTE E MOVIMENTACAO(VIDE ITEM 05.008.0008)</t>
  </si>
  <si>
    <t>MONTAGEM E DESMONTAGEM DE ANDAIME COM ELEMENTOS TUBULARES,CONSIDERANDO-SE A AREA VERTICAL RECOBERTA</t>
  </si>
  <si>
    <t>PLACA INDICATIVA DE ROTA DE FUGA AUTOLUMINOSA,"SAIDA DE EMERGENCIA",MED.(25X15)CM,EM PVC RIGIDO ANTI-CHAMA,APLICACAO DE TINTA NA COR VERDE FOTOLUMINESCENTE,C/LAUDO TECNICO.FORNECIMENTO.</t>
  </si>
  <si>
    <t>COMUNICACAO VISUAL COMPOSTO POR LOGOMARCA,LETREIRO,ACESSORIOS E PLACAS DE SINALIZACAO,CONFORME PROJETO E ESPECIFICACOES EM ANEXO.FORNECIMENTO E INSTALACAO PARA OBRA DO CINEMA DA CIDADE.</t>
  </si>
  <si>
    <t>CORTINA PARA ENTRADA NA PLATEIA MED.2,30M X 2,10M EM VELUDO PRETO 100% ALGODAO, DUPLA FACE, COM RECHEIO DE BIDIM 6MM,C/ TRILHOS E ACESSORIOS P/ABERTURA P/LATERAIS E UM BANDO DO MÊSMO TECIDO P/SER INSTALADO NA FRENTE DO TRILHO. FORNECIMENTO E INSTALACAO - OBRA CINEMA DA CIDADE.</t>
  </si>
  <si>
    <t>ASSENTAMENTO DE TUBULACAO DE PVC,COM JUNTA ELASTICA,PARA COLETOR DE ESGOTOS,COM DIAMETRO NOMINAL DE 150MM,ATERRO E SOCA ATE A ALTURA DA GERATRIZ SUPERIOR DO TUBO,CONSIDERANDO O MATERIAL DA PROPRIA ESCAVACAO,EXCLUSIVE TUBO E JUNTA</t>
  </si>
  <si>
    <t>ASSENTAMENTO DE TUBULACAO DE PVC COM JUNTA ELASTICA,PARA COLETOR DE ESGOTOS,COM DIAMETRO NOMINAL DE 300MM,ATERRO E SOCA ATE A ALTURA DA GERATRIZ SUPERIOR DO TUBO,CONSIDERANDO O MATERIAL DA PROPRIA ESCAVACAO,EXCLUSIVE TUBO E JUNTA</t>
  </si>
  <si>
    <t>CAIXA DE AREIA DE CONCRETO ARMADO DE 1,00X1,00X1,80M,PARA COLETOR DE AGUAS PLUVIAIS DE 0,40M DE DIAMETRO COM PAREDES DE O,15M DE ESPESSURA,SENDO A BASE EM CONCRETO DOSADO PARA FCK=10MPA E REVESTIDA DE ARGAMASSA DE CIMENTO E AREIA,TRACO 1:4 EM VOLUME,DEGRAUS DE FERRO FUNDIDO,INCLUSIVE FORNECIMENTO DE TODOS OS MATERIAIS</t>
  </si>
  <si>
    <t>CAIXA DE RALO EM ALVENARIA DE TIJOLO MACICO(7X10X20CM),EM PAREDES DE UMA VEZ(0,20M),DE 0,30X0,90X0,90M,PARA AGUAS PLUVIAS,UTILIZANDO ARGAMASSA DE CIMENTO E AREIA,NO TRACO 1:4 EM VOLUME,SENDO AS PAREDES REVESTIDAS INTERNAMENTE COM A MESMA ARGAMASSA,COM BASE DE CONCRETO SIMPLES FCK=10MPA E GRELHA DE FERRO FUNDIDO DE 135KG</t>
  </si>
  <si>
    <t>TAMPAO ARTICULADO COMPLETO DE FºFº,TIPO AVENIDA,PARA TRAFEGO PESADO(TF-90),DE 0,60M DE DIAMETRO,CARGA MINIMA PARA TESTE 30T,RESISTENCIA MAXIMA DE ROMPIMENTO 37,5T E FLECHA RESIDUAL MAXIMA DE 17MM,ASSENTADO COM ARGAMASSA DE CIMENTO E AREIA,NO TRACO 1:4 EM VOLUME.FORNECIMENTO E ASSENTAMENTO</t>
  </si>
  <si>
    <t>TAMPAO COMPLETO DE FºFº,PARA CAIXA R2,PADRAO TELEBRAS,CARGA MINIMA PARA TESTE 8T,RESISTENCIA MAXIMA DE ROMPIMENTO 10T E FLECHA RESIDUAL MAXIMA DE 17MM,ASSENTADO COM ARGAMASSA DE CIMENTO E AREIA,NO TRACO 1:4 EM VOLUME.FORNECIMENTO E ASSENTAMENTO</t>
  </si>
  <si>
    <t>DUTO ANELAR FLEXIVEL,NA COR CINZA CONCRETO,SINGELO,DE POLIETILENO DE ALTA DENSIDADE(PEAD),PARA PROTECAO DE CONDUTORES ELETRICOS,COM DIAMETRO NOMINAL DE 1 1/2",SENDO O DIAMETRO INTERNO DE 39,0MM,COM FIO GUIA DE ACO E FORNECIDO COM 2 PLUGUES (TAMPOES)NAS EXTREMIDADES,LANCADO DIRETAMENTE NO SOLO,INCLUSIVE CONEXOES E KIT VEDACAO</t>
  </si>
  <si>
    <t>DUTO ANELAR FLEXIVEL,NA COR CINZA CONCRETO,SINGELO,DE POLIETILENO DE ALTA DENSIDADE(PEAD),PARA PROTECAO DE CONDUTORES ELETRICOS,COM DIAMETRO NOMINAL DE 3",SENDO O DIAMETRO INTERNO DE 76,0MM,COM FIO GUIA DE ACO E FORNECIDO COM 2 PLUGUES(TAMPOES)NAS EXTREMIDADES,LANCADO DIRETAMENTE NO SOLO,INCLUSIVE CONEXOES E KIT VEDACAO</t>
  </si>
  <si>
    <t>DUTO CORRUGADO HELICOIDAL,NA COR PRETA,SINGELO,DE POLIETILENO DE ALTA DENSIDADE(PEAD),P/PROTECAO DE CONDUTORES ELETRICOS EM INSTAL.SUBTERRANEAS,DIAMETRO NOMINAL 1 1/2",SENDO DIAMETRO INTERNO 43,0MM,FORNECIDO C/2 TAMPOES NAS EXTREMIDADES,FITA DE AVISO"PERIGO"C/FIO GUIA DE ACO GALV.REVEST.PVC,NORMA NBR 13897/13898,LANC.DIR.SOLO,INCL.CONEXOES E KIT VEDACAO</t>
  </si>
  <si>
    <t>DUTO CORRUGADO HELICOIDAL,NA COR PRETA,SINGELO,DE POLIETILENO DE ALTA DENSIDADE(PEAD),P/PROTECAO DE CONDUTORES ELETRICOS EM INSTAL.SUBTERRANEAS,DIAMETRO NOMINAL 2",SENDO O DIAMETRO INTERNO 50,8MM,FORNECIDO C/2 TAMPOES NAS EXTREMIDADES,FITA DE AVISO "PERIGO" C/FIO GUIA DE ACO GALV.REVEST.PVC,NORMA NBR 13897/13898,LANC.DIR.SOLO,INCLUSIVE CONEXOES E KIT VEDACAO</t>
  </si>
  <si>
    <t>DUTO CORRUGADO HELICOIDAL,NA COR PRETA,SINGELO,DE POLIETILENO DE ALTA DENSIDADE(PEAD),PARA PROTECAO DE CONDUTORES ELETRICOS EM INSTAL.SUBTERRANEAS,COM DIAMETRO NOMINAL 3",SENDO DIAMETRO INTERNO 75MM,FORNECIDO C/2 TAMPOES NAS EXTREMIDADES,FITA DE AVISO "PERIGO" C/FIO GUIA DE ACO GALV.REVEST.PVC,NORMA NBR 13897/13898,LANC.DIR.SOLO,INCL.CONEXOES E KIT VEDACAO</t>
  </si>
  <si>
    <t>DUTO CORRUGADO HELICOIDAL,NA COR PRETA,SINGELO,DE POLIETILENO DE ALTA DENSIDADE(PEAD),PARA PROTECAO DE CONDUTORES ELETRICOS EM INSTAL.SUBTERRANEAS,COM DIAMETRO NOMINAL 4",SENDO DIAMETRO INTERNO 102MM,FORNECIDO C/2 TAMPOES NAS EXTREMIDADES,FITA DE AVISO "PERIGO" C/FIO GUIA DE ACO GALV.REVEST.PVC,NORMA NBR 13897/13898,LANC.DIR.SOLO,INCL.CONEXOES E KIT VEDACAO</t>
  </si>
  <si>
    <t>TUBO PVC (NBR-7362), PARA ESGOTO SANITARIO, COM DIAMETRO NOMINAL DE 150MM, INCLUSIVE ANEL DE BORRACHA. FORNECIMENTO</t>
  </si>
  <si>
    <t>TUBO PVC (NBR-7362), PARA ESGOTO SANITARIO, COM DIAMETRO NOMINAL DE 300MM, INCLUSIVE ANEL DE BORRACHA. FORNECIMENTO</t>
  </si>
  <si>
    <t>TRAVESSAO OU TENTO DE GRANITO,FORNECIMENTO E ASSENTAMENTO COM REJUNTAMENTO DE ARGAMASSA DE CIMENTO E AREIA,NO TRACO 1:4</t>
  </si>
  <si>
    <t>REVESTIMENTO DE SAIBRO,EXECUTADO MANUALMENTE,COMPRIMIDO EM CAMADA,INCLUSIVE O FORNECIMENTO DO SAIBRO,SENDO A CAMADA MEDIDA APOS A COMPRESSAO</t>
  </si>
  <si>
    <t>PAVIMENTACAO LAJOTAS CONCRETO,ALTAMENTE VIBRADO,INTERTRAVADO ,C/ARTICULACAO VERTICAL,PRE-FABRICADOS,COLORIDO,ESP.6CM,RESISTENCIA A COMPRESSAO 35MPA,ASSENTES SOBRE COLCHAO PO-DE-PEDRA,AREIA OU MATERIAL EQUIVALENTE,C/JUNTAS TOMADAS C/ARGAMASSA CIMENTO E AREIA,TRACO 1:4 E/OU PEDRISCO E ASFALTO,EXCL.PREPARO DO TERRENO,C/FORN.DE TODOS OS MAT.,BEM COMO A COLOCACAO</t>
  </si>
  <si>
    <t>MEIO-FIO RETO DE CONCRETO SIMPLES FCK=15MPA,MOLDADO NO LOCAL ,TIPO DER-RJ,MEDINDO 0,15M NA BASE E COM ALTURA DE 0,45M,REJUNTAMENTO COM ARGAMASSA DE CIMENTO E AREIA,NO TRACO 1:3,5,COM FORNECIMENTO DE TODOS OS MATERIAIS,ESCAVACAO E REATERRO</t>
  </si>
  <si>
    <t>DESCRIÇÃO</t>
  </si>
  <si>
    <t>INDICE MEMÓRIA</t>
  </si>
  <si>
    <t>1.5</t>
  </si>
  <si>
    <t>1.6</t>
  </si>
  <si>
    <t>1.7</t>
  </si>
  <si>
    <t>1.8</t>
  </si>
  <si>
    <t>2.1</t>
  </si>
  <si>
    <t>2.4</t>
  </si>
  <si>
    <t>2.6</t>
  </si>
  <si>
    <t>2.2</t>
  </si>
  <si>
    <t>2.3</t>
  </si>
  <si>
    <t>2.5</t>
  </si>
  <si>
    <t>3.1</t>
  </si>
  <si>
    <t>2.7</t>
  </si>
  <si>
    <t>3.2</t>
  </si>
  <si>
    <t>3.3</t>
  </si>
  <si>
    <t>3.4</t>
  </si>
  <si>
    <t>3.5</t>
  </si>
  <si>
    <t>4.2</t>
  </si>
  <si>
    <t>4.3</t>
  </si>
  <si>
    <t>4.5</t>
  </si>
  <si>
    <t>4.6</t>
  </si>
  <si>
    <t>4.7</t>
  </si>
  <si>
    <t>4.8</t>
  </si>
  <si>
    <t>5.1</t>
  </si>
  <si>
    <t>5.5</t>
  </si>
  <si>
    <t>5.6</t>
  </si>
  <si>
    <t>5.7</t>
  </si>
  <si>
    <t>5.2</t>
  </si>
  <si>
    <t>5.3</t>
  </si>
  <si>
    <t>5.4</t>
  </si>
  <si>
    <t xml:space="preserve">4.4  e 5.8     </t>
  </si>
  <si>
    <t>7.1</t>
  </si>
  <si>
    <t>8.1</t>
  </si>
  <si>
    <t>8.2</t>
  </si>
  <si>
    <t>8.3</t>
  </si>
  <si>
    <t>8.4</t>
  </si>
  <si>
    <t>8.5</t>
  </si>
  <si>
    <t>9.1</t>
  </si>
  <si>
    <t>9.2</t>
  </si>
  <si>
    <t>9.3</t>
  </si>
  <si>
    <t>9.4</t>
  </si>
  <si>
    <t>9.5</t>
  </si>
  <si>
    <t>9.6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</si>
  <si>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</si>
  <si>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</si>
  <si>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</si>
  <si>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</si>
  <si>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</si>
  <si>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</si>
  <si>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</si>
  <si>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</si>
  <si>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</si>
  <si>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</si>
  <si>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</si>
  <si>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11.12</t>
  </si>
  <si>
    <t>11.13</t>
  </si>
  <si>
    <t>11.14</t>
  </si>
  <si>
    <t>12.1</t>
  </si>
  <si>
    <t>12.2</t>
  </si>
  <si>
    <t>12.3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</si>
  <si>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</si>
  <si>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</si>
  <si>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</si>
  <si>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</si>
  <si>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</si>
  <si>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</si>
  <si>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</si>
  <si>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</si>
  <si>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</si>
  <si>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</si>
  <si>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</si>
  <si>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</si>
  <si>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</si>
  <si>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</si>
  <si>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</si>
  <si>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</si>
  <si>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</si>
  <si>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</si>
  <si>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</si>
  <si>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</si>
  <si>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</si>
  <si>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13.22</t>
  </si>
  <si>
    <t>13.23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</si>
  <si>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</si>
  <si>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</si>
  <si>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</si>
  <si>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</si>
  <si>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</si>
  <si>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</si>
  <si>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</si>
  <si>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</si>
  <si>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</si>
  <si>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</si>
  <si>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</si>
  <si>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</si>
  <si>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14.13</t>
  </si>
  <si>
    <t>14.14</t>
  </si>
  <si>
    <t>14.15</t>
  </si>
  <si>
    <t>14.16</t>
  </si>
  <si>
    <t>14.17</t>
  </si>
  <si>
    <t>14.18</t>
  </si>
  <si>
    <t>14.19</t>
  </si>
  <si>
    <t>14.21</t>
  </si>
  <si>
    <t>14.22</t>
  </si>
  <si>
    <t>14.23</t>
  </si>
  <si>
    <t>14.24</t>
  </si>
  <si>
    <t>14.25</t>
  </si>
  <si>
    <t>14.26</t>
  </si>
  <si>
    <t>14.27</t>
  </si>
  <si>
    <t>14.28</t>
  </si>
  <si>
    <t>14.29</t>
  </si>
  <si>
    <t>15.1.1</t>
  </si>
  <si>
    <t>15.1.2</t>
  </si>
  <si>
    <t>15.1.3</t>
  </si>
  <si>
    <t>15.1.5</t>
  </si>
  <si>
    <t>15.1.7</t>
  </si>
  <si>
    <t>15.1.8</t>
  </si>
  <si>
    <t>15.1.9</t>
  </si>
  <si>
    <t>15.1.10</t>
  </si>
  <si>
    <t>15.1.15</t>
  </si>
  <si>
    <t>15.1.16</t>
  </si>
  <si>
    <t>15.2.1</t>
  </si>
  <si>
    <t>15.2.2</t>
  </si>
  <si>
    <t>15.5.3</t>
  </si>
  <si>
    <t>15.2.4</t>
  </si>
  <si>
    <t>15.2.5</t>
  </si>
  <si>
    <t>15.1.4 e 15.2.6</t>
  </si>
  <si>
    <t>15.2.7</t>
  </si>
  <si>
    <t>15.2.8</t>
  </si>
  <si>
    <t>15.2.9</t>
  </si>
  <si>
    <t>15.2.10</t>
  </si>
  <si>
    <t>15.2.11</t>
  </si>
  <si>
    <t>15.2.12</t>
  </si>
  <si>
    <t>15.2.13</t>
  </si>
  <si>
    <t>15.2.14</t>
  </si>
  <si>
    <t>15.2.15</t>
  </si>
  <si>
    <t>15.2.16</t>
  </si>
  <si>
    <t>15.2.17</t>
  </si>
  <si>
    <t>15.2.18</t>
  </si>
  <si>
    <t>15.2.19</t>
  </si>
  <si>
    <t>15.2.20</t>
  </si>
  <si>
    <t>15.2.21</t>
  </si>
  <si>
    <t>15.2.22</t>
  </si>
  <si>
    <t>15.1.6 e 15.2.23</t>
  </si>
  <si>
    <t>15.2.24</t>
  </si>
  <si>
    <t>15.2.25</t>
  </si>
  <si>
    <t>15.2.26</t>
  </si>
  <si>
    <t>15.2.27</t>
  </si>
  <si>
    <t>15.2.28</t>
  </si>
  <si>
    <t>15.2.29</t>
  </si>
  <si>
    <t>15.2.30</t>
  </si>
  <si>
    <t>15.2.31</t>
  </si>
  <si>
    <t>15.2.32</t>
  </si>
  <si>
    <t>15.2.33</t>
  </si>
  <si>
    <t>15.1.11 e 15.2.34</t>
  </si>
  <si>
    <t>15.2.37</t>
  </si>
  <si>
    <t>15.2.39</t>
  </si>
  <si>
    <t>15.2.41</t>
  </si>
  <si>
    <t>15.2.42</t>
  </si>
  <si>
    <t>15.2.43</t>
  </si>
  <si>
    <t>15.2.44</t>
  </si>
  <si>
    <t>15.2.45</t>
  </si>
  <si>
    <t>15.2.46</t>
  </si>
  <si>
    <t>15.1.13 e 15.2.47</t>
  </si>
  <si>
    <t>15.1.14 e 15.2.48</t>
  </si>
  <si>
    <t>15.2.51</t>
  </si>
  <si>
    <t>15.2.53</t>
  </si>
  <si>
    <t>15.2.54</t>
  </si>
  <si>
    <t>15.2.55</t>
  </si>
  <si>
    <t>15.3.1</t>
  </si>
  <si>
    <t>15.2.49 e 15.4.3</t>
  </si>
  <si>
    <t>15.2.3 e 15.4.4</t>
  </si>
  <si>
    <t>15.4.5</t>
  </si>
  <si>
    <t>15.2.35 e 15.4.6</t>
  </si>
  <si>
    <t>15.4.7</t>
  </si>
  <si>
    <t>15.5.1</t>
  </si>
  <si>
    <t>15.5.2</t>
  </si>
  <si>
    <t>15.5.4</t>
  </si>
  <si>
    <t>15.2.52 e 15.4.8 e 15.6.1</t>
  </si>
  <si>
    <t>15.2.50 e 15.6.2</t>
  </si>
  <si>
    <t>15.6.3</t>
  </si>
  <si>
    <t>15.6.4</t>
  </si>
  <si>
    <t>15.2.36 e 15.4.1 e 15.6.5</t>
  </si>
  <si>
    <t>15.2.38 e 15.4.2 e 15.6.6</t>
  </si>
  <si>
    <t>15.6.7</t>
  </si>
  <si>
    <t>15.1.12 e 15.6.8</t>
  </si>
  <si>
    <t>15.2.40 e 15.6.9</t>
  </si>
  <si>
    <t>15.6.10</t>
  </si>
  <si>
    <t>15.6.11</t>
  </si>
  <si>
    <t>15.6.12</t>
  </si>
  <si>
    <t>15.6.13</t>
  </si>
  <si>
    <t>15.6.14</t>
  </si>
  <si>
    <t>15.8.1</t>
  </si>
  <si>
    <t>15.8.2</t>
  </si>
  <si>
    <t>15.8.3</t>
  </si>
  <si>
    <t>15.8.4</t>
  </si>
  <si>
    <t>15.8.5</t>
  </si>
  <si>
    <t>15.8.6</t>
  </si>
  <si>
    <t>15.8.7</t>
  </si>
  <si>
    <t>15.8.8</t>
  </si>
  <si>
    <t>15.8.9</t>
  </si>
  <si>
    <t>15.8.10</t>
  </si>
  <si>
    <t>15.8.11</t>
  </si>
  <si>
    <t>15.8.12</t>
  </si>
  <si>
    <t>15.8.13</t>
  </si>
  <si>
    <t>15.8.14</t>
  </si>
  <si>
    <t>15.9.1.1</t>
  </si>
  <si>
    <t>15.9.1.2</t>
  </si>
  <si>
    <t>15.9.1.3</t>
  </si>
  <si>
    <t>15.9.1.4</t>
  </si>
  <si>
    <t>15.9.1.6</t>
  </si>
  <si>
    <t>15.9.1.8</t>
  </si>
  <si>
    <t>15.9.2.1</t>
  </si>
  <si>
    <t>15.9.2.2</t>
  </si>
  <si>
    <t>15.9.2.3</t>
  </si>
  <si>
    <t>15.9.2.4</t>
  </si>
  <si>
    <t>15.9.2.5</t>
  </si>
  <si>
    <t>15.9.2.6</t>
  </si>
  <si>
    <t>15.9.2.7</t>
  </si>
  <si>
    <t>15.9.2.8</t>
  </si>
  <si>
    <t>15.9.2.9</t>
  </si>
  <si>
    <t>15.9.2.10</t>
  </si>
  <si>
    <t>15.9.1.5 e 15.9.2.11</t>
  </si>
  <si>
    <t>15.9.2.12</t>
  </si>
  <si>
    <t>15.9.2.13</t>
  </si>
  <si>
    <t>15.9.1.7  e 15.9.2.14</t>
  </si>
  <si>
    <t>15.9.2.15</t>
  </si>
  <si>
    <t>16.1</t>
  </si>
  <si>
    <t>16.2</t>
  </si>
  <si>
    <t>16.3</t>
  </si>
  <si>
    <t>16.4</t>
  </si>
  <si>
    <t>16.5</t>
  </si>
  <si>
    <t>16.6</t>
  </si>
  <si>
    <t>16.7</t>
  </si>
  <si>
    <t>17.1</t>
  </si>
  <si>
    <t>17.2</t>
  </si>
  <si>
    <t>17.3</t>
  </si>
  <si>
    <t>17.4</t>
  </si>
  <si>
    <t>17.5</t>
  </si>
  <si>
    <t>17.6</t>
  </si>
  <si>
    <t>17.7</t>
  </si>
  <si>
    <t>17.8</t>
  </si>
  <si>
    <t>17.9</t>
  </si>
  <si>
    <t>17.10</t>
  </si>
  <si>
    <t>18.1.1</t>
  </si>
  <si>
    <t>18.1.2</t>
  </si>
  <si>
    <t>18.1.3</t>
  </si>
  <si>
    <t>18.1.4</t>
  </si>
  <si>
    <t>18.1.5</t>
  </si>
  <si>
    <t>18.1.6</t>
  </si>
  <si>
    <t>18.1.7</t>
  </si>
  <si>
    <t>18.1.8</t>
  </si>
  <si>
    <t>18.1.9</t>
  </si>
  <si>
    <t>18.1.10</t>
  </si>
  <si>
    <t>18.1.11</t>
  </si>
  <si>
    <t>18.1.12</t>
  </si>
  <si>
    <t>18.1.13</t>
  </si>
  <si>
    <t>18.1.14</t>
  </si>
  <si>
    <t>18.1.15</t>
  </si>
  <si>
    <t>18.1.17</t>
  </si>
  <si>
    <t>18.1.18</t>
  </si>
  <si>
    <t>18.1.19</t>
  </si>
  <si>
    <t>18.1.20</t>
  </si>
  <si>
    <t>18.1.21</t>
  </si>
  <si>
    <t>18.1.23</t>
  </si>
  <si>
    <t>18.1.24</t>
  </si>
  <si>
    <t>18.1.25</t>
  </si>
  <si>
    <t>18.2.1</t>
  </si>
  <si>
    <t>18.2.2</t>
  </si>
  <si>
    <t>18.2.3</t>
  </si>
  <si>
    <t>18.2.4</t>
  </si>
  <si>
    <t>18.2.5</t>
  </si>
  <si>
    <t>18.2.6</t>
  </si>
  <si>
    <t>18.2.7</t>
  </si>
  <si>
    <t>18.2.8</t>
  </si>
  <si>
    <t>18.2.9</t>
  </si>
  <si>
    <t>18.2.10</t>
  </si>
  <si>
    <t>18.3.1</t>
  </si>
  <si>
    <t>18.3.2</t>
  </si>
  <si>
    <t>21.1</t>
  </si>
  <si>
    <t>21.2</t>
  </si>
  <si>
    <t>21.3</t>
  </si>
  <si>
    <t>21.4</t>
  </si>
  <si>
    <t>21.5</t>
  </si>
  <si>
    <t>21.6</t>
  </si>
  <si>
    <t>22.1</t>
  </si>
  <si>
    <t>22.2</t>
  </si>
  <si>
    <t>22.3</t>
  </si>
  <si>
    <t>22.4</t>
  </si>
  <si>
    <t>22.5</t>
  </si>
  <si>
    <t>22.6</t>
  </si>
  <si>
    <t>22.7</t>
  </si>
  <si>
    <t>22.8</t>
  </si>
  <si>
    <t>22.9</t>
  </si>
  <si>
    <t>22.10</t>
  </si>
  <si>
    <t>22.11</t>
  </si>
  <si>
    <t>22.12</t>
  </si>
  <si>
    <t>22.13</t>
  </si>
  <si>
    <t>22.14</t>
  </si>
  <si>
    <t>22.15</t>
  </si>
  <si>
    <t>22.16</t>
  </si>
  <si>
    <t>22.17</t>
  </si>
  <si>
    <t>22.18</t>
  </si>
  <si>
    <t>22.19</t>
  </si>
  <si>
    <t>22.20</t>
  </si>
  <si>
    <t>22.21</t>
  </si>
  <si>
    <t>22.22.2</t>
  </si>
  <si>
    <t>18.1.22 e 22.22.3</t>
  </si>
  <si>
    <t>22.22.4</t>
  </si>
  <si>
    <t>14.20 e 22.22.5</t>
  </si>
  <si>
    <t>22.22.1  e 23.1</t>
  </si>
  <si>
    <t>24.1</t>
  </si>
  <si>
    <t>24.2</t>
  </si>
  <si>
    <t>24.3</t>
  </si>
  <si>
    <t>24.4</t>
  </si>
  <si>
    <t>24.8</t>
  </si>
  <si>
    <t>24.5</t>
  </si>
  <si>
    <t>24.6</t>
  </si>
  <si>
    <t>24.7</t>
  </si>
  <si>
    <t>A.1</t>
  </si>
  <si>
    <t>04.005.0123-B</t>
  </si>
  <si>
    <t>TRANSPORTE DE CARGA DE QUALQUER NATUREZA EXCLUSIVE AS DESPESAS DE</t>
  </si>
  <si>
    <t>T X KM</t>
  </si>
  <si>
    <t>CARGA E DESCARGA, TANTO DE ESPERA DE CAMINHÃO COMO DO SERVENTE</t>
  </si>
  <si>
    <t>OU EQUIPAMENTO AUXILIAR A VELOCIDADE MÉDIA DE 30 KM/H EM CAMINHÃO</t>
  </si>
  <si>
    <t>BASCULANTE A ÓLEO DIESEL COM CAPACIDADE ÚTIL DE 8 T</t>
  </si>
  <si>
    <t>1.1</t>
  </si>
  <si>
    <t>4.1 e 5.9</t>
  </si>
  <si>
    <t>ADMINISTRAÇÃO</t>
  </si>
  <si>
    <t>A</t>
  </si>
  <si>
    <t>03.010.0035-A</t>
  </si>
  <si>
    <t xml:space="preserve">CARGA, TRANSPORTE A 15 KM EM CAMINHÃO BASCULANTE E DESCARGA, </t>
  </si>
  <si>
    <t>CONSIDERANDO O VOLUME NECESSÁRIO À EXECUÇÃO DE 1,00 M3 DE MATERIAL</t>
  </si>
  <si>
    <t>COMPACTADO</t>
  </si>
  <si>
    <t>MATERIAL DE 1ª CATEGORIA PARA ATERROS, COMPREENDENDO: ESCAVAÇÃO</t>
  </si>
  <si>
    <t>04.010.0045-A</t>
  </si>
  <si>
    <t xml:space="preserve">GRANEL, UTILIZANDO CAMINHÃO BASCULANTE A ÓLEO DIESEL, COM CAPACIDADE </t>
  </si>
  <si>
    <t xml:space="preserve">ÚTIL DE 8T, CONSIDERANDO O  TEMPO PARA CARGA,DESCARGA E MANOBRA, </t>
  </si>
  <si>
    <t>EXCLUSIVE DESPESAS COM A PÁ-CARREGADEIRA EMPREGADA NA CARGA, COM</t>
  </si>
  <si>
    <t>CAPACIDADE DE 1,50 M3</t>
  </si>
  <si>
    <t>14.002.0527-A</t>
  </si>
  <si>
    <t>PORTA METALICA ACUSTICA,46DB,NAS DIMENSOES DE 2000X2100MM,IN</t>
  </si>
  <si>
    <t>13.175.0040-G</t>
  </si>
  <si>
    <t>18.027.0742-G</t>
  </si>
  <si>
    <t>%</t>
  </si>
  <si>
    <t>ADMINISTRAÇÃO LOCAL</t>
  </si>
  <si>
    <t>87453 - SINAP</t>
  </si>
  <si>
    <t>ALVENARIA DE VEDAÇÃO DE BLOCOS VAZADOS DE CONCRETO 9X19X39 CM (ESPESSU</t>
  </si>
  <si>
    <t xml:space="preserve">RA 9 CM) DE PAREDES COM ÁREA LÍQUIDA MAIOR OU IGUAL A 6M2 SEM VÃOS E </t>
  </si>
  <si>
    <t>ARGAMASSA DE ASSENTAMENTO COM PREPARO EM BETONEIRA AF 06/2014</t>
  </si>
  <si>
    <t>87455 - SINAP</t>
  </si>
  <si>
    <t>ALVENARIA DE VEDAÇÃO DE BLOCOS VAZADOS DE CONCRETO 14X19X39 CM (ESPESSU</t>
  </si>
  <si>
    <t xml:space="preserve">RA 14 CM) DE PAREDES COM ÁREA LÍQUIDA MAIOR OU IGUAL A 6M2 SEM VÃOS E </t>
  </si>
  <si>
    <t xml:space="preserve">COMPOSIÇÕES FINAL </t>
  </si>
  <si>
    <t>ITEM</t>
  </si>
  <si>
    <t>CÓDIGO</t>
  </si>
  <si>
    <t>UND</t>
  </si>
  <si>
    <t>PREÇO UNITÁRIO ADOTADO 02/2020</t>
  </si>
  <si>
    <t>PROJETO "AS BUILT" DE ARQUITETURA PARA OBRA DO CINEMA DA CIDADE</t>
  </si>
  <si>
    <t>M²</t>
  </si>
  <si>
    <t>Transporte de container, segundo descrição da família 02.006, exclusive carga e</t>
  </si>
  <si>
    <t>descarga (vide item 04.013.0015)</t>
  </si>
  <si>
    <t xml:space="preserve">CARGA E DESCARGA MECANICA DE AGREGADOS, TERRA, ESCOMBROS, MATERIAL A </t>
  </si>
  <si>
    <t>Retirada de entulho de obra com caçamba de aço tipo container com 5m³ de capacidade, inclusive carregamento, transporte e descarregamento. Custo por unidade de caçamba
Obs.: O período de permanência da caçamba em logradouro público é de até 48 horas</t>
  </si>
  <si>
    <t>Demolição manual de concreto simples, inclusive empilhamento lateral dentro do canteiro de serviço</t>
  </si>
  <si>
    <t>DEMOLICAO MANUAL DE CONCRETO ARMADO COMPREENDENDO PILARES,VIGAS E LAJES,EM ESTRUTURA APRESENTANDO POSICAO ESPECIAL,INCLUSIVE empilhamento lateral dentro do canteiro de serviço</t>
  </si>
  <si>
    <t>DEMOLICAO MANUAL DE ALVENARIA DE PEDRA SECA,INCLUSIVE empilhamento lateral dentro do canteiro de serviço</t>
  </si>
  <si>
    <t>Aluguel de andaime com elementos tubulares sobre sapatas fixas, considerando-se a área da projeção vertical do andaime e pago pelo tempo necessário à sua utilização, exclusive transporte dos elementos do andaime até a obra (vide item 04.020.0122), plataforma ou passarela de pinho (vide itens 05.005.0012 a 05.005.0015 ou 05.007.0007 e 05.008.0008), montagem e desmontagem dos andaimes (vide item 05.008.0001)</t>
  </si>
  <si>
    <t>05.054.0104-A</t>
  </si>
  <si>
    <t>COLOCAÇÃO</t>
  </si>
  <si>
    <t>Placa fotoluminescente de sinalização de segurança contra incêndio, para indicação continuada</t>
  </si>
  <si>
    <t xml:space="preserve"> de rota de fuga, em PVC antichama, dimensões aproximadas de (7x20)cm, de acordo com a</t>
  </si>
  <si>
    <t xml:space="preserve"> norma NBR 13434-2. FORNECIMENTO e COLOCAÇÃO</t>
  </si>
  <si>
    <t>PLACA INDICATIVA DE ROTA DE FUGA AUTOLUMINOSA,"SAIDA DE EMERGENCIA", MED.(25X15)CM, EM PVC RIGIDO ANTI-CHAMA, APLICACAO DE TINTA NA COR VERDE FOTOLUMINESCENTE, C/LAUDO TECNICO.FORNECIMENTO.</t>
  </si>
  <si>
    <t>PLACA DE"SINALIZACAO PARA EXTINTOR DE INCENDIO",EM PVC(POLI-CLORETO DE POLIVINILA),ANTI-CHAMA,APLICACAO DE TINTA FOTOLU-MINESCENTE DE ACORDO COM A NORMA NBR 13434-2.FORNECIMENTO.</t>
  </si>
  <si>
    <t>,</t>
  </si>
  <si>
    <t>Estrutura metálica, com aço ASTM A-572, para estrutura de edificações, pilares,</t>
  </si>
  <si>
    <t>vigas principais e secundárias, escadas, patamares e chapas das bases da fundação,</t>
  </si>
  <si>
    <t>perdas e pintura de tratamento, inclusive FORNECIMENTO de todos os materiais</t>
  </si>
  <si>
    <t>para ligações e fixações e MONTAGEM</t>
  </si>
  <si>
    <t>DIVISORIA SANITARIA EM PAINEIS DE LAMINADO TS ESTRUTURAL ESP=10MM.FORNECIMENTO E INSTALACAO.</t>
  </si>
  <si>
    <t>ADEIRAmineralizada, com 25mm de espessura, termoacústico, resistente ao fogo,</t>
  </si>
  <si>
    <t xml:space="preserve"> umidade, fungos e insetos. FORNECIMENTO E COLOCAÇÃO</t>
  </si>
  <si>
    <t xml:space="preserve">Forro em placa tipo colméia, em alumínio pré-pintado, modulação de (62 x 62)cm, malha </t>
  </si>
  <si>
    <t xml:space="preserve">medindo aproximadamente 5 x 5cm, fixado com perfil “T” aparente. FORNECIMENTO e </t>
  </si>
  <si>
    <t xml:space="preserve">REVESTIMENTO DE PISO COM LADRILHO CERAMICO antiderrapante, com medidas </t>
  </si>
  <si>
    <t xml:space="preserve"> em torno de 45x45cm, sujeito a tráfego INTENSO,RESISTENCIA A ABRASAO P.E.I.</t>
  </si>
  <si>
    <t>Revestimento de piso com cerâmica tátil direcional (ladrilho hidráulico), para pessoas</t>
  </si>
  <si>
    <t xml:space="preserve"> COM NECESSIDADES ESPECIFICA S,ASSENTES SOBRE SUPERFICIE EM OSSO, CONFORME ITEM 13.330.001</t>
  </si>
  <si>
    <t>Forração de piso com carpete de fibra de nylon, para alto tráfego, com espessura de 6 a 7mm, sobre base existente. FORNECIMENTO e</t>
  </si>
  <si>
    <t>CORRIMAO DE PAREDE EM TUBO DE FERRO GALVANIZADO DIAM.2" E ACABAMENTO EM PINTURA ESMALTE.FORNECIMENTO E COLOCACAO.</t>
  </si>
  <si>
    <t>14.002.0205-A</t>
  </si>
  <si>
    <t>14.003.0157-A</t>
  </si>
  <si>
    <t>BRISE EM ALUMINIO,(OBRA CINEMA DA CIDADE)ANGULO FIXO INCLINACAO 45GRAUS,COMPOSTO POR PAINEIS LINEARES LARGURA 84MM,ACABAMENTO LISO,FIXADO AO PORTA-PAINEL,INCLUS.ESTRUTURA AUXILIAR PARA FIXACAO NA ALVENARIA.FORNECIMENTO E INSTALACAO</t>
  </si>
  <si>
    <t>PORTA DE MADEIRA DE LEI EM COMPENSADO DE 80X210X3,5CM,ADUELA D</t>
  </si>
  <si>
    <t>18.016.0125-A</t>
  </si>
  <si>
    <t xml:space="preserve">Barra de apoio (puxador horizontal/vertical), em aço inoxidável AISI 304, tubo de </t>
  </si>
  <si>
    <t xml:space="preserve">1 1/4", inclusive fixação com parafusos inoxidáveis e buchas plásticas, com 40cm, </t>
  </si>
  <si>
    <t xml:space="preserve">para portas de sanitários, vestiários e quartos  acessíveis em locais de </t>
  </si>
  <si>
    <t>hospedagem e de saúde. FORNECIMENTO e INSTALAÇÃO</t>
  </si>
  <si>
    <t>ESQUADRIAS, ARMARIOS, BANCAS E BALCOES DE MADEIRA COM REVESTIMENTO EM LAMINADO MELAMINICO TEXTURIZADO, COM ESPESSURA DE 1,3MM. FORNECIMENTO E INSTALACAO.</t>
  </si>
  <si>
    <t>Ralo de cobertura semi-esférico (tipo abacaxi), com 3”. FORNECIMENTO e</t>
  </si>
  <si>
    <t>15.004.0181-A</t>
  </si>
  <si>
    <t xml:space="preserve">Ralo sifonado de PVC rigido, cilindrico, de altura regulavel, com diametro de </t>
  </si>
  <si>
    <t>100mm e saida de 40mm. Fornecimento e instalacao.</t>
  </si>
  <si>
    <t xml:space="preserve">Disjuntor / interruptor diferencial residual (DDR), classe AC, 2 polos, instantâneo, </t>
  </si>
  <si>
    <t xml:space="preserve">corrente nominal ( In ) 25A x 240V, sensibilidade 30mA / 300mA. FORNECIMENTO </t>
  </si>
  <si>
    <t>e COLOCAÇÃO</t>
  </si>
  <si>
    <t>BOTOEIRA DE COMANDO DUPLO, NAS CORES VERMELHO/VERDE(LIGA/DESLIGA), PARA PAINEL COM FURACAO 22MM, CORPO RETANGULAR, IP65, NAO ILUMINADO, CONTATOS 1NA&amp;1NF.FORNECIMENTO E INSTALACAO. LUZ PILOTO PARA SINALIZACAO DE ACIONAMENTO DE CIRCUITO ELETRICO.FORNECIMENTO.</t>
  </si>
  <si>
    <t>LUZ PILOTO PARA SINALIZACAO DE ACIONAMENTO DE CIRCUITO ELETRICO.FORNECIMENTO.</t>
  </si>
  <si>
    <t>QUADRO ELETRICO P/AR CONDICIONADO 1, EM CHAPA DE ACO CARBANO CH16, IP54, TRATAMENTO ANTI-OXIDANTE, PINTURA ELETROST.CX E TAMPA BEGE(RAL7032), PL.MONT.(RAL2004), DIM.1000X600X250MM, INCL.DISJ.BARR.NEUTRO, TRANSF.CORRENTE, AMPERIMETRO, VOLTIMETRO, CHAVE COMUTADORAS E TODOS OS MATERIAIS NECESSARIOS. FORNECIMENTO E INSTALACAO - OBRA CINEMA DA CIDADE.</t>
  </si>
  <si>
    <t>Descrição</t>
  </si>
  <si>
    <t>Código</t>
  </si>
  <si>
    <t>Fonte</t>
  </si>
  <si>
    <t>quant</t>
  </si>
  <si>
    <t>und</t>
  </si>
  <si>
    <t>preço unitario</t>
  </si>
  <si>
    <t>preço total</t>
  </si>
  <si>
    <t>disjuntor tripolar de 100A</t>
  </si>
  <si>
    <t>INFORMATIVO SBC</t>
  </si>
  <si>
    <t>disjuntor tripolar de 80A</t>
  </si>
  <si>
    <t>disjuntor bipolar de 10 A</t>
  </si>
  <si>
    <t>SINAPI</t>
  </si>
  <si>
    <t>cabo flexível 750v 35mm²</t>
  </si>
  <si>
    <t>m</t>
  </si>
  <si>
    <t>amperímetro até 100A</t>
  </si>
  <si>
    <t>voltimetro até 500 A</t>
  </si>
  <si>
    <t>18.065.0015-A</t>
  </si>
  <si>
    <t>emop</t>
  </si>
  <si>
    <t xml:space="preserve">transformador de corrente </t>
  </si>
  <si>
    <t>chave comutadora para amperimetro</t>
  </si>
  <si>
    <t>IT 24.52.0150</t>
  </si>
  <si>
    <t>chave comutadora para voltimetro</t>
  </si>
  <si>
    <t>soma total</t>
  </si>
  <si>
    <t>De acordo com a diretriz EMOP (abaixo) temos</t>
  </si>
  <si>
    <t>Custo do quadro de distribuição</t>
  </si>
  <si>
    <t>Custo de barramentos</t>
  </si>
  <si>
    <t>Custo de mão de obra</t>
  </si>
  <si>
    <t>Custo Total</t>
  </si>
  <si>
    <t>QUADRO ELETRICO P/AR CONDICIONADO 2, EM CHAPA DE ACO CARBANO CH16, IP54, TRATAMENTO ANTI-OXIDANTE, PINTURA ELETROST.CX E TAMPA BEGE(RAL7032), PL.MONT.(RAL2004), DIM.1000X600X250MM, INCL.DISJ.BARR.NEUTRO, TRANSF.CORRENTE, AMPERIMETRO, VOLTIMETRO, CHAVE COMUTADORAS E TODOS OS MATERIAIS NECESSARIOS. FORNECIMENTO E INSTALACAO - OBRA CINEMA DA CIDADE.</t>
  </si>
  <si>
    <t>98294 - SINAPI</t>
  </si>
  <si>
    <t>ST 59.40.0100</t>
  </si>
  <si>
    <t>18.027.0418-A</t>
  </si>
  <si>
    <t>LUMINARIA FLUORESCENTE TUBULAR DE EMBUTIR,2X32W,CORPO EM CHA PA DE ACO TRATADA E PINTURA ELETROSTATICA BRANCA,REFLETOR EM ALUMINIO DE ALTO BRILHO,COM REATOR DE ALTO FATOR DE POTENCI A(APF&gt;=0,92)E ALTA PERFORMANCE(THD&lt;30%),BIVOLT.FORNECIMENTO E COLOCA</t>
  </si>
  <si>
    <t>CABO DE COBRE ISOLADO PVC,MULTIPOLAR PP 3X1,5MM2,70º/750V. FORNECIMENTO E COLOCACACAO.</t>
  </si>
  <si>
    <t>PLACA CEGA DE PLASTICO, PARA CAIXAS 4"X4", NA COR BRANCA. FORNECIMENTO E COLOCACAO.</t>
  </si>
  <si>
    <t>caixa de embutir no piso</t>
  </si>
  <si>
    <t>informativo SBC</t>
  </si>
  <si>
    <t>mão de obra de eletricidade</t>
  </si>
  <si>
    <t>05.105.0013-A</t>
  </si>
  <si>
    <t>mão de obra de servente</t>
  </si>
  <si>
    <t>05.105.0015-A</t>
  </si>
  <si>
    <t>Custo total</t>
  </si>
  <si>
    <t>5CM, inclusive sifão em PVC flexível, válvula de escoamento
cromada, rabicho em PVC e torneira de fechamento automático de parede,
antivandalismo de 85mm, para lavatório. FORNECIMENTO</t>
  </si>
  <si>
    <t xml:space="preserve">DO:TORNEIRA DE PRESSAO 1158 OU SIMILAR DE 1/2",VALVULA DE ESCOAMENTO </t>
  </si>
  <si>
    <t>1605 E SIFAO 1680 DE 1.1/4" A 1.1/2".FORNECIMENTO</t>
  </si>
  <si>
    <t>CUBA DE LOUCA DE SOBREPOR PARA BANHEIRO DE SEMI-ENCAIXE QUADRADRA 42X42CM,L-830 OU DA DECA OU SIMILAR.FORNECIMENTO E INSTALACAO PARA CINEMA DA CIDADE.</t>
  </si>
  <si>
    <t xml:space="preserve">Torneira para pia ou tanque, 1158 ou similar, de 1/2” x 18cm aproximadamente, </t>
  </si>
  <si>
    <t>em metal cromado. FORNECIMENTO</t>
  </si>
  <si>
    <t xml:space="preserve">Torneira para pia, com arejador, tubo móvel, tipo banca, 1167 ou similar, de 1/2” </t>
  </si>
  <si>
    <t>x 17cm aproximadamente, em metal cromado. FORNECIMENTO</t>
  </si>
  <si>
    <t>Torneira para pia, com misturador, arejador, tubo móvel, tipo banca, 1256 ou</t>
  </si>
  <si>
    <t xml:space="preserve"> similar, de 1/2” x 17cm aproximadamente, em metal cromado. FORNECIMENTO</t>
  </si>
  <si>
    <t xml:space="preserve">Torneira para lavatório, tipo banca com acionamento hidromecânico, com leve </t>
  </si>
  <si>
    <t>pressão manual. FORNECIMENTO</t>
  </si>
  <si>
    <t xml:space="preserve">Cuba de aço inoxidável, medindo aproximadamente (500 x 400 x 200)mm, </t>
  </si>
  <si>
    <t xml:space="preserve">em chapa 20.304, válvula de escoamento tipo americana 1623, sifão 1680 1.1/2” x </t>
  </si>
  <si>
    <t>1.1/2”, exclusive torneira. FORNECIMENTO e COLOCAÇÃO</t>
  </si>
  <si>
    <t>bateria selada recarregável com 60 lâmpadas em LED. FORNECIMENTO</t>
  </si>
  <si>
    <t xml:space="preserve"> E COLOCACAO</t>
  </si>
  <si>
    <t xml:space="preserve">Luminária de sobrepor, fixada em laje ou forro, tipo calha, chanfrada ou </t>
  </si>
  <si>
    <t>prismática, completa, equipada com reator eletrônico de alto fator de potência</t>
  </si>
  <si>
    <t xml:space="preserve"> e lâmpada fluorescente de 1 x 16W. FORNECIMENTO e COLOCAÇÃO</t>
  </si>
  <si>
    <t xml:space="preserve"> e lâmpada fluorescente de 1 x 32W. FORNECIMENTO e COLOCAÇÃO</t>
  </si>
  <si>
    <t>RABICHO,EM METAL CROMADO,DE 40CM,COM SAIDA DE 1/2".FORNECIMENTO</t>
  </si>
  <si>
    <t>18.027.0330-A</t>
  </si>
  <si>
    <t xml:space="preserve"> e lâmpada fluorescente de 4 x 16W. FORNECIMENTO e COLOCAÇÃO</t>
  </si>
  <si>
    <t xml:space="preserve">Luminária fluorescente tubular de embutir, 2 x 32W e com aletas (inclusive </t>
  </si>
  <si>
    <t xml:space="preserve">lâmpadas), corpo em chapa de aço tratada e pintura eletrostática branca, refletor </t>
  </si>
  <si>
    <t xml:space="preserve">em alumínio de alto brilho, com reator de alto fator de potência, bi-volt. </t>
  </si>
  <si>
    <t>FORNECIMENTO e COLOCAÇÃO</t>
  </si>
  <si>
    <t>ARANDELA COMPLETA,DE PAREDE,COM RECEPTACULO (EXCLUSIVE LAMPADA),</t>
  </si>
  <si>
    <t xml:space="preserve">REFLETOR EM MATERIAL ANTIFERRUGEM E BRACO DE ALUMINIO ANODIZADO COM </t>
  </si>
  <si>
    <t>BASE PARA FIXACAO.FORNECIMENTO E COLOCACA</t>
  </si>
  <si>
    <t>97600 - SINAPI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</si>
  <si>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REFLETOR EM ALUMÍNIO COM SUPORTE E ALÇA, LÂMPADA 125 W -  FORNECIMENTO E INSTALAÇÃO. AF_11/2017
</t>
  </si>
  <si>
    <t>18.030.0001-A</t>
  </si>
  <si>
    <t xml:space="preserve">CONDICIONADOR DE AR TIPO SPLIT 9000 BTU'S COMPREENDENDO 1 </t>
  </si>
  <si>
    <t>CONDENSADOR E 1 EVAPORADOR(VIDE INSTALACAO, ASSENTAMENTO E</t>
  </si>
  <si>
    <t>INTE RLIGACOES FAMILIA 15.005).FORNECIMENTO</t>
  </si>
  <si>
    <t>22.2.1</t>
  </si>
  <si>
    <t>15.005.0200-A</t>
  </si>
  <si>
    <t>Instalação e assentamento de ar condicionado tipo SPLIT de 9000 BTU’S, com 1</t>
  </si>
  <si>
    <t>condensador e 1 evaporador, (vide fornecimento do aparelho na família 18.030)</t>
  </si>
  <si>
    <t>inclusive acessórios de fixação, exclusive alimentação elétrica e interligação ao</t>
  </si>
  <si>
    <t>condensador / evaporador (vide item 15.005.0255)</t>
  </si>
  <si>
    <t>22.2.2</t>
  </si>
  <si>
    <t>15.005.0255-A</t>
  </si>
  <si>
    <t xml:space="preserve">Tubulação em cobre para interligação de Split System ao </t>
  </si>
  <si>
    <t xml:space="preserve">condensador/evaporador, inclusive isolamento térmico, alimentação elétrica, </t>
  </si>
  <si>
    <t xml:space="preserve">conexões e fixação, para aparelhos até 48000 BTU’S. FORNECIMENTO e </t>
  </si>
  <si>
    <t>INSTALAÇÃO</t>
  </si>
  <si>
    <t>18.030.0663-A</t>
  </si>
  <si>
    <t>DE MEIA VEZ E VERGA DE CONCRETO,SEM REVESTIMENTO.FORNECIMENT</t>
  </si>
  <si>
    <t>A PARTE INFERIOR DA COLUNA DIRETAMENTE NO SOLO,DE 7,00M.</t>
  </si>
  <si>
    <t>FORNECIMENTO E ASSENTAMENTO</t>
  </si>
  <si>
    <t>DE POSTE RETO DE ACO,DE 3,50 ATE 6,00M,EXCLUSIVE O POSTE E CHUMBADORES</t>
  </si>
  <si>
    <t>CONJUNTO PARA ATERRAMENTO DE REDE DE B.T.(VER DESENHO A2-134-CP).</t>
  </si>
  <si>
    <t>FORNECIMENTO E INSTALACAO</t>
  </si>
  <si>
    <t>21.020.0050-A</t>
  </si>
  <si>
    <t>Braço, padrão RIOLUZ, com 0,57m ou 1,77m de projeção horizontal, para</t>
  </si>
  <si>
    <t>luminária LRJ-10, em poste de concreto, com fornecimento das ferragens de</t>
  </si>
  <si>
    <t>fixação; exclusive fornecimento do braço. COLOCAÇÃO</t>
  </si>
  <si>
    <t>MINIO 99,85% CONFORME ESPECIFICACAO EM-RIOLUZ Nº63.FORNECIMENTO</t>
  </si>
  <si>
    <t xml:space="preserve">Descrição </t>
  </si>
  <si>
    <t>mercado</t>
  </si>
  <si>
    <t>-</t>
  </si>
  <si>
    <t xml:space="preserve">Luminária circular de embutir em solo </t>
  </si>
  <si>
    <t>H</t>
  </si>
  <si>
    <t xml:space="preserve">Arandela Decorativa </t>
  </si>
  <si>
    <t xml:space="preserve">Luminária de embutir quadrada </t>
  </si>
  <si>
    <t>Grau de Sigilo</t>
  </si>
  <si>
    <t>QCI - Quadro de Composição do Investimento</t>
  </si>
  <si>
    <t>#00</t>
  </si>
  <si>
    <t>Proponente/Tomador</t>
  </si>
  <si>
    <t>Município/UF</t>
  </si>
  <si>
    <t>Empreendimento ( nome/apelido)</t>
  </si>
  <si>
    <t>Aprovação  (data)</t>
  </si>
  <si>
    <t>0376301-83/2011</t>
  </si>
  <si>
    <t>Secretaria de Estado de Cultura-RJ</t>
  </si>
  <si>
    <t>São Fidélis/RJ</t>
  </si>
  <si>
    <t>Cinema da Cidade</t>
  </si>
  <si>
    <t>Operação</t>
  </si>
  <si>
    <t>Programa/Modalidade/Ação</t>
  </si>
  <si>
    <t>Financiamento</t>
  </si>
  <si>
    <t>X</t>
  </si>
  <si>
    <t>Repassse</t>
  </si>
  <si>
    <t>Ocultar</t>
  </si>
  <si>
    <t>OCULTAR</t>
  </si>
  <si>
    <t>Limite</t>
  </si>
  <si>
    <t>Discriminação</t>
  </si>
  <si>
    <t>Contrapartida</t>
  </si>
  <si>
    <t>Total</t>
  </si>
  <si>
    <t>Execução</t>
  </si>
  <si>
    <t>Item</t>
  </si>
  <si>
    <t>Descição</t>
  </si>
  <si>
    <t>Quant./unid</t>
  </si>
  <si>
    <t>Superior</t>
  </si>
  <si>
    <t>Inferior</t>
  </si>
  <si>
    <t>R$</t>
  </si>
  <si>
    <t>VERIFIC USO REP</t>
  </si>
  <si>
    <t>SOMENTE CP</t>
  </si>
  <si>
    <t>Próprios       (R$)</t>
  </si>
  <si>
    <t>CONTA PREENCH</t>
  </si>
  <si>
    <t>(%)</t>
  </si>
  <si>
    <t>Outros            (R$)</t>
  </si>
  <si>
    <t>Total %</t>
  </si>
  <si>
    <t xml:space="preserve"> R$</t>
  </si>
  <si>
    <t>EF ou AD</t>
  </si>
  <si>
    <t>OS ou FIN</t>
  </si>
  <si>
    <t>Administração local</t>
  </si>
  <si>
    <t>EF</t>
  </si>
  <si>
    <t>FIN</t>
  </si>
  <si>
    <t>Serviços de Escritório, Laboratório e Campo</t>
  </si>
  <si>
    <t>Canteiro de Obra</t>
  </si>
  <si>
    <t>Movimento de Terra</t>
  </si>
  <si>
    <t>Transportes</t>
  </si>
  <si>
    <t>Serviços Complementares</t>
  </si>
  <si>
    <t>Galerias, Drenos e Conexos</t>
  </si>
  <si>
    <t>Argamassas, Injeções e Consolidações</t>
  </si>
  <si>
    <t>Bases e Pavimentos</t>
  </si>
  <si>
    <t>Serviços de Parques e Jardins</t>
  </si>
  <si>
    <t>Estruturas</t>
  </si>
  <si>
    <t>Alvenarias e Divisórias</t>
  </si>
  <si>
    <t>Rvestimentos de Paredes, Tetos e Pisos</t>
  </si>
  <si>
    <t>Esquadrias de Mad., Serralheria, Ferr. e Vidr.</t>
  </si>
  <si>
    <t>Instalações Elétricas, Hidr., Sanit. E Mec.</t>
  </si>
  <si>
    <t>Coberturas, Isolamentos e Impermeab.</t>
  </si>
  <si>
    <t>Pintura</t>
  </si>
  <si>
    <t>Aparelhos Hidr., Sanit., Eletr., Mecânicos</t>
  </si>
  <si>
    <t>Iluminação Pública</t>
  </si>
  <si>
    <t>Forma de execução: AD = Administração Direta pelo Tomador</t>
  </si>
  <si>
    <t xml:space="preserve">ou EF se execução e/ou fornecimento a contratar/contrado. </t>
  </si>
  <si>
    <t>Tipo de contrapartida: FIN = Financeira; OS = em Obras e Serviços.</t>
  </si>
  <si>
    <t>Local/Data</t>
  </si>
  <si>
    <t>SECRETÁRIO DE ESTADO DE CULTURA E ECONOMIA CRIATIVA</t>
  </si>
  <si>
    <t xml:space="preserve">DANIELLE BARROSO </t>
  </si>
  <si>
    <t>Rio de Janeiro, 20 de janeiro de 2020</t>
  </si>
  <si>
    <t xml:space="preserve"> </t>
  </si>
  <si>
    <t>CRONOGRAMA FÍSICO - FINANCEIRO</t>
  </si>
  <si>
    <t>Nº do CT</t>
  </si>
  <si>
    <t>Parcela  (n.º)</t>
  </si>
  <si>
    <t>Fim vigência (data)</t>
  </si>
  <si>
    <t>Mês cronog</t>
  </si>
  <si>
    <t xml:space="preserve">Valor </t>
  </si>
  <si>
    <t>Peso</t>
  </si>
  <si>
    <t>Parcela</t>
  </si>
  <si>
    <t>SIMPLES</t>
  </si>
  <si>
    <t>ACUM</t>
  </si>
  <si>
    <t>Total (%):</t>
  </si>
  <si>
    <t>Total (R$):</t>
  </si>
  <si>
    <t>Engenheiro</t>
  </si>
  <si>
    <t>$</t>
  </si>
  <si>
    <t>Mapa de Controle</t>
  </si>
  <si>
    <t xml:space="preserve">QCI/Cronograma Físico-Financeiro do CT </t>
  </si>
  <si>
    <t>Valor</t>
  </si>
  <si>
    <t>Mês 0</t>
  </si>
  <si>
    <t>ogu</t>
  </si>
  <si>
    <t>cp</t>
  </si>
  <si>
    <t>tt</t>
  </si>
  <si>
    <t>CP (R$)</t>
  </si>
  <si>
    <t>Total (R$)</t>
  </si>
  <si>
    <t>Financ.</t>
  </si>
  <si>
    <t>Prev - simple</t>
  </si>
  <si>
    <t>Prev- acumul</t>
  </si>
  <si>
    <t>Fìsico</t>
  </si>
  <si>
    <t>Real - simple</t>
  </si>
  <si>
    <t>Físico</t>
  </si>
  <si>
    <t>Real- acumul</t>
  </si>
  <si>
    <t>i</t>
  </si>
  <si>
    <t>SOMAS</t>
  </si>
  <si>
    <t>Financeiro</t>
  </si>
  <si>
    <t>Real - acumul</t>
  </si>
  <si>
    <t>II</t>
  </si>
  <si>
    <t xml:space="preserve"> A licitar = Prev - Real - Sdo a reprogramar</t>
  </si>
  <si>
    <t>III</t>
  </si>
  <si>
    <t>Saldo a reprogramar</t>
  </si>
  <si>
    <t>Dias a ocorrer / decorridos</t>
  </si>
  <si>
    <t xml:space="preserve">simples </t>
  </si>
  <si>
    <t>acumulado</t>
  </si>
  <si>
    <t>IV</t>
  </si>
  <si>
    <t xml:space="preserve">Dias equivalentes ao realizado físico </t>
  </si>
  <si>
    <t>V</t>
  </si>
  <si>
    <t>Dias de atraso (-) ou de adiantamento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</si>
</sst>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&quot;R$&quot;\ #,##0.00;[Red]\-&quot;R$&quot;\ #,##0.00"/>
    <numFmt numFmtId="43" formatCode="_-* #,##0.00_-;\-* #,##0.00_-;_-* &quot;-&quot;??_-;_-@_-"/>
    <numFmt numFmtId="164" formatCode="0.0"/>
    <numFmt numFmtId="165" formatCode="&quot;R$&quot;\ #,##0.00"/>
    <numFmt numFmtId="166" formatCode="_(* #,##0.00_);_(* \(#,##0.00\);_(* &quot;-&quot;??_);_(@_)"/>
    <numFmt numFmtId="167" formatCode="dd/mm/yy;@"/>
    <numFmt numFmtId="168" formatCode="d/m/yy;@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1E1E1E"/>
      <name val="Arial"/>
      <family val="2"/>
    </font>
    <font>
      <sz val="9"/>
      <name val="Arial"/>
      <family val="2"/>
    </font>
    <font>
      <sz val="12"/>
      <name val="Swis721 Md BT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color indexed="12"/>
      <name val="Arial"/>
      <family val="2"/>
    </font>
    <font>
      <b/>
      <sz val="9"/>
      <color indexed="10"/>
      <name val="Arial"/>
      <family val="2"/>
    </font>
    <font>
      <sz val="9"/>
      <color indexed="22"/>
      <name val="Arial"/>
      <family val="2"/>
    </font>
    <font>
      <sz val="8"/>
      <name val="Arial"/>
    </font>
    <font>
      <b/>
      <sz val="8"/>
      <name val="Arial"/>
    </font>
    <font>
      <b/>
      <i/>
      <sz val="12"/>
      <name val="Arial"/>
      <family val="2"/>
    </font>
    <font>
      <sz val="9"/>
      <name val="Arial"/>
    </font>
    <font>
      <b/>
      <sz val="9"/>
      <name val="Arial"/>
    </font>
    <font>
      <b/>
      <sz val="9"/>
      <color indexed="12"/>
      <name val="Arial"/>
      <family val="2"/>
    </font>
    <font>
      <b/>
      <sz val="8"/>
      <name val="Arial"/>
      <family val="2"/>
    </font>
    <font>
      <sz val="9"/>
      <color indexed="12"/>
      <name val="Arial"/>
    </font>
    <font>
      <sz val="8"/>
      <color indexed="12"/>
      <name val="Arial"/>
    </font>
    <font>
      <sz val="8"/>
      <color indexed="22"/>
      <name val="Arial"/>
    </font>
    <font>
      <b/>
      <sz val="10"/>
      <color indexed="10"/>
      <name val="Arial"/>
      <family val="2"/>
    </font>
    <font>
      <b/>
      <sz val="8"/>
      <color indexed="10"/>
      <name val="Arial"/>
    </font>
    <font>
      <b/>
      <sz val="12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9"/>
      <name val="Arial"/>
    </font>
    <font>
      <b/>
      <sz val="20"/>
      <color indexed="1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lightUp">
        <bgColor indexed="26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lightUp">
        <bgColor indexed="42"/>
      </patternFill>
    </fill>
    <fill>
      <patternFill patternType="solid">
        <fgColor indexed="41"/>
        <bgColor indexed="64"/>
      </patternFill>
    </fill>
    <fill>
      <patternFill patternType="lightUp">
        <bgColor indexed="27"/>
      </patternFill>
    </fill>
    <fill>
      <patternFill patternType="lightUp">
        <bgColor indexed="43"/>
      </patternFill>
    </fill>
    <fill>
      <patternFill patternType="lightUp"/>
    </fill>
  </fills>
  <borders count="7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16">
    <xf numFmtId="0" fontId="0" fillId="0" borderId="0" xfId="0"/>
    <xf numFmtId="1" fontId="0" fillId="0" borderId="0" xfId="0" applyNumberFormat="1" applyFont="1" applyAlignment="1">
      <alignment vertical="center"/>
    </xf>
    <xf numFmtId="1" fontId="1" fillId="0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43" fontId="0" fillId="0" borderId="0" xfId="42" applyFont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43" fontId="0" fillId="0" borderId="0" xfId="42" applyFont="1" applyAlignment="1">
      <alignment horizontal="center" vertical="center"/>
    </xf>
    <xf numFmtId="43" fontId="1" fillId="0" borderId="0" xfId="42" applyFont="1" applyAlignment="1">
      <alignment vertical="center"/>
    </xf>
    <xf numFmtId="43" fontId="1" fillId="37" borderId="0" xfId="42" applyFont="1" applyFill="1" applyAlignment="1">
      <alignment vertical="center"/>
    </xf>
    <xf numFmtId="164" fontId="1" fillId="0" borderId="0" xfId="0" applyNumberFormat="1" applyFont="1" applyAlignment="1">
      <alignment vertical="center"/>
    </xf>
    <xf numFmtId="1" fontId="0" fillId="0" borderId="0" xfId="0" applyNumberFormat="1" applyFont="1" applyAlignment="1">
      <alignment vertical="center" wrapText="1"/>
    </xf>
    <xf numFmtId="2" fontId="0" fillId="0" borderId="0" xfId="0" applyNumberFormat="1" applyAlignment="1">
      <alignment vertical="center"/>
    </xf>
    <xf numFmtId="43" fontId="0" fillId="0" borderId="0" xfId="42" applyFont="1" applyAlignment="1">
      <alignment vertical="center"/>
    </xf>
    <xf numFmtId="0" fontId="0" fillId="0" borderId="0" xfId="0" applyAlignment="1">
      <alignment vertical="center"/>
    </xf>
    <xf numFmtId="1" fontId="16" fillId="34" borderId="0" xfId="0" applyNumberFormat="1" applyFont="1" applyFill="1" applyAlignment="1">
      <alignment vertical="center"/>
    </xf>
    <xf numFmtId="1" fontId="16" fillId="33" borderId="0" xfId="0" applyNumberFormat="1" applyFont="1" applyFill="1" applyAlignment="1">
      <alignment vertical="center"/>
    </xf>
    <xf numFmtId="43" fontId="16" fillId="33" borderId="0" xfId="42" applyFont="1" applyFill="1" applyAlignment="1">
      <alignment vertical="center"/>
    </xf>
    <xf numFmtId="164" fontId="16" fillId="33" borderId="0" xfId="0" applyNumberFormat="1" applyFont="1" applyFill="1" applyAlignment="1">
      <alignment vertical="center"/>
    </xf>
    <xf numFmtId="0" fontId="1" fillId="0" borderId="0" xfId="0" applyFont="1" applyAlignment="1">
      <alignment vertical="center"/>
    </xf>
    <xf numFmtId="1" fontId="0" fillId="34" borderId="0" xfId="0" applyNumberFormat="1" applyFont="1" applyFill="1" applyAlignment="1">
      <alignment vertical="center"/>
    </xf>
    <xf numFmtId="1" fontId="0" fillId="35" borderId="0" xfId="0" applyNumberFormat="1" applyFont="1" applyFill="1" applyAlignment="1">
      <alignment vertical="center"/>
    </xf>
    <xf numFmtId="1" fontId="1" fillId="0" borderId="0" xfId="0" applyNumberFormat="1" applyFont="1" applyFill="1" applyAlignment="1">
      <alignment vertical="center" wrapText="1"/>
    </xf>
    <xf numFmtId="43" fontId="1" fillId="0" borderId="0" xfId="42" applyFont="1" applyFill="1" applyAlignment="1">
      <alignment vertical="center"/>
    </xf>
    <xf numFmtId="164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center"/>
    </xf>
    <xf numFmtId="1" fontId="1" fillId="0" borderId="0" xfId="0" applyNumberFormat="1" applyFont="1" applyAlignment="1">
      <alignment vertical="center"/>
    </xf>
    <xf numFmtId="2" fontId="16" fillId="33" borderId="0" xfId="0" applyNumberFormat="1" applyFont="1" applyFill="1" applyAlignment="1">
      <alignment vertical="center"/>
    </xf>
    <xf numFmtId="1" fontId="0" fillId="34" borderId="0" xfId="0" applyNumberFormat="1" applyFont="1" applyFill="1" applyAlignment="1">
      <alignment horizontal="left" vertical="center"/>
    </xf>
    <xf numFmtId="1" fontId="0" fillId="0" borderId="0" xfId="0" applyNumberFormat="1" applyAlignment="1">
      <alignment vertical="center" wrapText="1"/>
    </xf>
    <xf numFmtId="1" fontId="0" fillId="34" borderId="0" xfId="0" applyNumberFormat="1" applyFill="1" applyAlignment="1">
      <alignment vertical="center"/>
    </xf>
    <xf numFmtId="43" fontId="0" fillId="33" borderId="0" xfId="42" applyFont="1" applyFill="1" applyAlignment="1">
      <alignment vertical="center"/>
    </xf>
    <xf numFmtId="2" fontId="0" fillId="0" borderId="0" xfId="0" applyNumberFormat="1" applyAlignment="1">
      <alignment vertical="center" wrapText="1"/>
    </xf>
    <xf numFmtId="43" fontId="0" fillId="0" borderId="0" xfId="42" applyFont="1" applyAlignment="1">
      <alignment vertical="center" wrapText="1"/>
    </xf>
    <xf numFmtId="1" fontId="0" fillId="0" borderId="0" xfId="0" applyNumberFormat="1" applyFont="1" applyFill="1" applyAlignment="1">
      <alignment vertical="center"/>
    </xf>
    <xf numFmtId="2" fontId="0" fillId="0" borderId="0" xfId="0" applyNumberFormat="1" applyFill="1" applyAlignment="1">
      <alignment vertical="center" wrapText="1"/>
    </xf>
    <xf numFmtId="2" fontId="1" fillId="0" borderId="0" xfId="0" applyNumberFormat="1" applyFont="1" applyFill="1" applyAlignment="1">
      <alignment vertical="center"/>
    </xf>
    <xf numFmtId="1" fontId="16" fillId="33" borderId="0" xfId="0" applyNumberFormat="1" applyFont="1" applyFill="1" applyAlignment="1">
      <alignment vertical="center" wrapText="1"/>
    </xf>
    <xf numFmtId="2" fontId="16" fillId="33" borderId="0" xfId="0" applyNumberFormat="1" applyFont="1" applyFill="1" applyAlignment="1">
      <alignment vertical="center" wrapText="1"/>
    </xf>
    <xf numFmtId="43" fontId="16" fillId="33" borderId="0" xfId="42" applyFont="1" applyFill="1" applyAlignment="1">
      <alignment vertical="center" wrapText="1"/>
    </xf>
    <xf numFmtId="1" fontId="0" fillId="0" borderId="0" xfId="0" applyNumberFormat="1" applyFill="1" applyAlignment="1">
      <alignment vertical="center" wrapText="1"/>
    </xf>
    <xf numFmtId="1" fontId="0" fillId="0" borderId="0" xfId="0" applyNumberFormat="1" applyFill="1" applyAlignment="1">
      <alignment vertical="center"/>
    </xf>
    <xf numFmtId="43" fontId="0" fillId="0" borderId="0" xfId="0" applyNumberFormat="1" applyAlignment="1">
      <alignment vertical="center"/>
    </xf>
    <xf numFmtId="1" fontId="16" fillId="0" borderId="0" xfId="0" applyNumberFormat="1" applyFont="1" applyFill="1" applyAlignment="1">
      <alignment vertical="center" wrapText="1"/>
    </xf>
    <xf numFmtId="2" fontId="16" fillId="0" borderId="0" xfId="0" applyNumberFormat="1" applyFont="1" applyFill="1" applyAlignment="1">
      <alignment vertical="center" wrapText="1"/>
    </xf>
    <xf numFmtId="43" fontId="16" fillId="0" borderId="0" xfId="42" applyFont="1" applyFill="1" applyAlignment="1">
      <alignment vertical="center" wrapText="1"/>
    </xf>
    <xf numFmtId="43" fontId="18" fillId="33" borderId="0" xfId="42" applyFont="1" applyFill="1" applyAlignment="1">
      <alignment vertical="center" wrapText="1"/>
    </xf>
    <xf numFmtId="1" fontId="16" fillId="33" borderId="0" xfId="0" applyNumberFormat="1" applyFont="1" applyFill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Font="1" applyFill="1" applyAlignment="1">
      <alignment horizontal="center" vertical="center"/>
    </xf>
    <xf numFmtId="1" fontId="16" fillId="33" borderId="0" xfId="0" applyNumberFormat="1" applyFont="1" applyFill="1" applyAlignment="1">
      <alignment horizontal="center" vertical="center" wrapText="1"/>
    </xf>
    <xf numFmtId="1" fontId="16" fillId="0" borderId="0" xfId="0" applyNumberFormat="1" applyFont="1" applyFill="1" applyAlignment="1">
      <alignment horizontal="center" vertical="center" wrapText="1"/>
    </xf>
    <xf numFmtId="43" fontId="0" fillId="37" borderId="0" xfId="42" applyFont="1" applyFill="1" applyAlignment="1">
      <alignment vertical="center"/>
    </xf>
    <xf numFmtId="43" fontId="0" fillId="37" borderId="0" xfId="42" applyFont="1" applyFill="1" applyAlignment="1">
      <alignment vertical="center" wrapText="1"/>
    </xf>
    <xf numFmtId="43" fontId="0" fillId="0" borderId="0" xfId="42" applyFont="1" applyFill="1" applyAlignment="1">
      <alignment vertical="center" wrapText="1"/>
    </xf>
    <xf numFmtId="0" fontId="0" fillId="36" borderId="10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1" fontId="0" fillId="35" borderId="10" xfId="0" applyNumberFormat="1" applyFill="1" applyBorder="1" applyAlignment="1">
      <alignment vertical="center"/>
    </xf>
    <xf numFmtId="0" fontId="0" fillId="0" borderId="10" xfId="0" applyBorder="1" applyAlignment="1">
      <alignment horizontal="left" vertical="center"/>
    </xf>
    <xf numFmtId="8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1" fontId="0" fillId="0" borderId="0" xfId="0" applyNumberFormat="1" applyFill="1" applyAlignment="1">
      <alignment horizontal="center" vertical="center" wrapText="1"/>
    </xf>
    <xf numFmtId="43" fontId="0" fillId="0" borderId="0" xfId="42" applyFont="1" applyFill="1" applyAlignment="1">
      <alignment vertical="center"/>
    </xf>
    <xf numFmtId="43" fontId="19" fillId="37" borderId="0" xfId="42" applyFont="1" applyFill="1" applyAlignment="1">
      <alignment vertical="center" wrapText="1"/>
    </xf>
    <xf numFmtId="2" fontId="0" fillId="37" borderId="0" xfId="0" applyNumberFormat="1" applyFill="1" applyAlignment="1">
      <alignment vertical="center"/>
    </xf>
    <xf numFmtId="1" fontId="0" fillId="0" borderId="0" xfId="0" applyNumberFormat="1" applyFill="1" applyBorder="1" applyAlignment="1">
      <alignment vertical="center"/>
    </xf>
    <xf numFmtId="2" fontId="0" fillId="0" borderId="0" xfId="0" applyNumberFormat="1" applyFill="1" applyAlignment="1">
      <alignment vertical="center"/>
    </xf>
    <xf numFmtId="2" fontId="0" fillId="37" borderId="0" xfId="0" applyNumberFormat="1" applyFill="1" applyBorder="1" applyAlignment="1">
      <alignment vertical="center"/>
    </xf>
    <xf numFmtId="2" fontId="0" fillId="0" borderId="0" xfId="0" applyNumberFormat="1" applyFill="1" applyBorder="1" applyAlignment="1">
      <alignment vertical="center"/>
    </xf>
    <xf numFmtId="165" fontId="0" fillId="0" borderId="10" xfId="0" applyNumberFormat="1" applyBorder="1"/>
    <xf numFmtId="0" fontId="0" fillId="0" borderId="0" xfId="0" applyAlignment="1">
      <alignment wrapText="1"/>
    </xf>
    <xf numFmtId="0" fontId="20" fillId="0" borderId="0" xfId="43" applyAlignment="1">
      <alignment vertical="center" wrapText="1"/>
    </xf>
    <xf numFmtId="165" fontId="0" fillId="0" borderId="0" xfId="0" applyNumberFormat="1"/>
    <xf numFmtId="0" fontId="21" fillId="0" borderId="0" xfId="0" applyFont="1"/>
    <xf numFmtId="9" fontId="0" fillId="0" borderId="0" xfId="0" applyNumberFormat="1"/>
    <xf numFmtId="1" fontId="0" fillId="0" borderId="0" xfId="0" applyNumberFormat="1" applyFill="1" applyAlignment="1">
      <alignment horizontal="left" vertical="center" wrapText="1"/>
    </xf>
    <xf numFmtId="0" fontId="0" fillId="0" borderId="10" xfId="0" applyBorder="1"/>
    <xf numFmtId="165" fontId="16" fillId="0" borderId="0" xfId="0" applyNumberFormat="1" applyFont="1"/>
    <xf numFmtId="1" fontId="0" fillId="0" borderId="0" xfId="0" applyNumberFormat="1" applyFill="1" applyAlignment="1">
      <alignment horizontal="center" vertical="center"/>
    </xf>
    <xf numFmtId="1" fontId="0" fillId="34" borderId="0" xfId="0" applyNumberFormat="1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2" fontId="0" fillId="37" borderId="0" xfId="0" applyNumberFormat="1" applyFill="1" applyAlignment="1">
      <alignment horizontal="center" vertical="center"/>
    </xf>
    <xf numFmtId="43" fontId="16" fillId="38" borderId="0" xfId="42" applyFont="1" applyFill="1" applyAlignment="1">
      <alignment vertical="center"/>
    </xf>
    <xf numFmtId="43" fontId="16" fillId="38" borderId="0" xfId="42" applyFont="1" applyFill="1" applyAlignment="1">
      <alignment vertical="center" wrapText="1"/>
    </xf>
    <xf numFmtId="1" fontId="0" fillId="35" borderId="0" xfId="0" applyNumberFormat="1" applyFill="1" applyAlignment="1">
      <alignment vertical="center"/>
    </xf>
    <xf numFmtId="0" fontId="0" fillId="0" borderId="0" xfId="0" applyAlignment="1">
      <alignment horizontal="center" vertical="center"/>
    </xf>
    <xf numFmtId="0" fontId="22" fillId="0" borderId="14" xfId="0" applyFont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2" fillId="0" borderId="15" xfId="0" applyFont="1" applyBorder="1" applyAlignment="1">
      <alignment horizontal="left" vertical="center"/>
    </xf>
    <xf numFmtId="0" fontId="24" fillId="0" borderId="0" xfId="0" applyFont="1"/>
    <xf numFmtId="0" fontId="25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16" xfId="0" applyFont="1" applyBorder="1" applyAlignment="1">
      <alignment vertical="center"/>
    </xf>
    <xf numFmtId="0" fontId="22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6" fillId="39" borderId="19" xfId="0" applyFont="1" applyFill="1" applyBorder="1" applyAlignment="1">
      <alignment horizontal="left" vertical="center"/>
    </xf>
    <xf numFmtId="0" fontId="26" fillId="0" borderId="0" xfId="0" applyFont="1" applyAlignment="1" applyProtection="1">
      <alignment horizontal="left" vertical="center"/>
      <protection locked="0"/>
    </xf>
    <xf numFmtId="0" fontId="27" fillId="0" borderId="0" xfId="0" applyFont="1" applyAlignment="1">
      <alignment horizontal="center" vertical="center"/>
    </xf>
    <xf numFmtId="0" fontId="0" fillId="0" borderId="16" xfId="0" applyBorder="1" applyAlignment="1">
      <alignment vertical="center"/>
    </xf>
    <xf numFmtId="0" fontId="27" fillId="40" borderId="10" xfId="0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>
      <alignment horizontal="left" vertical="center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0" xfId="0" applyBorder="1" applyAlignment="1">
      <alignment vertical="center"/>
    </xf>
    <xf numFmtId="0" fontId="22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2" fillId="41" borderId="21" xfId="0" applyFont="1" applyFill="1" applyBorder="1" applyAlignment="1">
      <alignment horizontal="center" vertical="center"/>
    </xf>
    <xf numFmtId="0" fontId="22" fillId="41" borderId="22" xfId="0" applyFont="1" applyFill="1" applyBorder="1" applyAlignment="1">
      <alignment horizontal="left" vertical="center"/>
    </xf>
    <xf numFmtId="0" fontId="22" fillId="41" borderId="22" xfId="0" applyFont="1" applyFill="1" applyBorder="1" applyAlignment="1">
      <alignment horizontal="center" vertical="center"/>
    </xf>
    <xf numFmtId="0" fontId="22" fillId="41" borderId="22" xfId="0" applyFont="1" applyFill="1" applyBorder="1" applyAlignment="1">
      <alignment vertical="center"/>
    </xf>
    <xf numFmtId="0" fontId="22" fillId="41" borderId="23" xfId="0" applyFont="1" applyFill="1" applyBorder="1" applyAlignment="1">
      <alignment horizontal="center" vertical="center" wrapText="1"/>
    </xf>
    <xf numFmtId="0" fontId="26" fillId="41" borderId="0" xfId="0" applyFont="1" applyFill="1" applyAlignment="1">
      <alignment horizontal="left" vertical="center"/>
    </xf>
    <xf numFmtId="0" fontId="22" fillId="42" borderId="24" xfId="0" applyFont="1" applyFill="1" applyBorder="1" applyAlignment="1">
      <alignment horizontal="center" vertical="center"/>
    </xf>
    <xf numFmtId="0" fontId="22" fillId="42" borderId="0" xfId="0" applyFont="1" applyFill="1" applyAlignment="1">
      <alignment horizontal="center" vertical="center"/>
    </xf>
    <xf numFmtId="0" fontId="26" fillId="41" borderId="0" xfId="0" applyFont="1" applyFill="1" applyAlignment="1">
      <alignment horizontal="center" vertical="center" wrapText="1"/>
    </xf>
    <xf numFmtId="0" fontId="29" fillId="0" borderId="25" xfId="0" applyFont="1" applyBorder="1" applyAlignment="1">
      <alignment horizontal="center" vertical="center"/>
    </xf>
    <xf numFmtId="0" fontId="22" fillId="41" borderId="15" xfId="0" applyFont="1" applyFill="1" applyBorder="1" applyAlignment="1">
      <alignment horizontal="center" vertical="center"/>
    </xf>
    <xf numFmtId="0" fontId="22" fillId="41" borderId="20" xfId="0" applyFont="1" applyFill="1" applyBorder="1" applyAlignment="1">
      <alignment horizontal="center" vertical="center"/>
    </xf>
    <xf numFmtId="0" fontId="22" fillId="41" borderId="19" xfId="0" applyFont="1" applyFill="1" applyBorder="1" applyAlignment="1">
      <alignment horizontal="right" vertical="center"/>
    </xf>
    <xf numFmtId="0" fontId="22" fillId="42" borderId="26" xfId="0" applyFont="1" applyFill="1" applyBorder="1" applyAlignment="1">
      <alignment horizontal="left" vertical="center"/>
    </xf>
    <xf numFmtId="0" fontId="22" fillId="42" borderId="20" xfId="0" applyFont="1" applyFill="1" applyBorder="1" applyAlignment="1">
      <alignment horizontal="left" vertical="center"/>
    </xf>
    <xf numFmtId="0" fontId="22" fillId="43" borderId="15" xfId="0" applyFont="1" applyFill="1" applyBorder="1" applyAlignment="1">
      <alignment horizontal="center" vertical="center"/>
    </xf>
    <xf numFmtId="0" fontId="22" fillId="44" borderId="18" xfId="0" applyFont="1" applyFill="1" applyBorder="1" applyAlignment="1">
      <alignment horizontal="left" vertical="center"/>
    </xf>
    <xf numFmtId="0" fontId="22" fillId="44" borderId="19" xfId="0" applyFont="1" applyFill="1" applyBorder="1" applyAlignment="1">
      <alignment horizontal="center" vertical="center"/>
    </xf>
    <xf numFmtId="0" fontId="22" fillId="44" borderId="20" xfId="0" applyFont="1" applyFill="1" applyBorder="1" applyAlignment="1">
      <alignment horizontal="center" vertical="center"/>
    </xf>
    <xf numFmtId="0" fontId="22" fillId="44" borderId="15" xfId="0" applyFont="1" applyFill="1" applyBorder="1" applyAlignment="1">
      <alignment horizontal="center" vertical="center"/>
    </xf>
    <xf numFmtId="0" fontId="22" fillId="41" borderId="18" xfId="0" applyFont="1" applyFill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2" fillId="39" borderId="10" xfId="0" applyFont="1" applyFill="1" applyBorder="1" applyAlignment="1" applyProtection="1">
      <alignment horizontal="center" vertical="center"/>
      <protection locked="0"/>
    </xf>
    <xf numFmtId="0" fontId="22" fillId="39" borderId="12" xfId="0" applyFont="1" applyFill="1" applyBorder="1" applyAlignment="1" applyProtection="1">
      <alignment horizontal="center" vertical="center"/>
      <protection locked="0"/>
    </xf>
    <xf numFmtId="0" fontId="22" fillId="39" borderId="27" xfId="0" applyFont="1" applyFill="1" applyBorder="1" applyAlignment="1" applyProtection="1">
      <alignment horizontal="left" vertical="center"/>
      <protection locked="0"/>
    </xf>
    <xf numFmtId="0" fontId="22" fillId="39" borderId="13" xfId="0" applyFont="1" applyFill="1" applyBorder="1" applyAlignment="1" applyProtection="1">
      <alignment horizontal="left" vertical="center"/>
      <protection locked="0"/>
    </xf>
    <xf numFmtId="43" fontId="22" fillId="43" borderId="10" xfId="42" applyFont="1" applyFill="1" applyBorder="1" applyAlignment="1" applyProtection="1">
      <alignment horizontal="right" vertical="center"/>
    </xf>
    <xf numFmtId="43" fontId="30" fillId="43" borderId="10" xfId="42" applyFont="1" applyFill="1" applyBorder="1" applyAlignment="1" applyProtection="1">
      <alignment horizontal="right" vertical="center"/>
      <protection locked="0"/>
    </xf>
    <xf numFmtId="10" fontId="22" fillId="39" borderId="10" xfId="44" applyNumberFormat="1" applyFont="1" applyFill="1" applyBorder="1" applyAlignment="1" applyProtection="1">
      <alignment horizontal="center" vertical="center"/>
      <protection locked="0"/>
    </xf>
    <xf numFmtId="43" fontId="22" fillId="39" borderId="10" xfId="42" applyFont="1" applyFill="1" applyBorder="1" applyAlignment="1" applyProtection="1">
      <alignment horizontal="right" vertical="center"/>
      <protection locked="0"/>
    </xf>
    <xf numFmtId="10" fontId="22" fillId="43" borderId="10" xfId="44" applyNumberFormat="1" applyFont="1" applyFill="1" applyBorder="1" applyAlignment="1" applyProtection="1">
      <alignment horizontal="center" vertical="center"/>
    </xf>
    <xf numFmtId="10" fontId="22" fillId="0" borderId="10" xfId="44" applyNumberFormat="1" applyFont="1" applyFill="1" applyBorder="1" applyAlignment="1" applyProtection="1">
      <alignment horizontal="center" vertical="center"/>
    </xf>
    <xf numFmtId="4" fontId="22" fillId="39" borderId="10" xfId="0" applyNumberFormat="1" applyFont="1" applyFill="1" applyBorder="1" applyAlignment="1" applyProtection="1">
      <alignment horizontal="center" vertical="center"/>
      <protection locked="0"/>
    </xf>
    <xf numFmtId="0" fontId="22" fillId="45" borderId="10" xfId="0" applyFont="1" applyFill="1" applyBorder="1" applyAlignment="1" applyProtection="1">
      <alignment horizontal="center" vertical="center"/>
      <protection locked="0"/>
    </xf>
    <xf numFmtId="0" fontId="31" fillId="0" borderId="0" xfId="0" applyFont="1" applyAlignment="1">
      <alignment vertical="center"/>
    </xf>
    <xf numFmtId="0" fontId="22" fillId="41" borderId="11" xfId="0" applyFont="1" applyFill="1" applyBorder="1" applyAlignment="1">
      <alignment horizontal="center" vertical="center"/>
    </xf>
    <xf numFmtId="0" fontId="22" fillId="41" borderId="12" xfId="0" applyFont="1" applyFill="1" applyBorder="1" applyAlignment="1">
      <alignment horizontal="center" vertical="center"/>
    </xf>
    <xf numFmtId="0" fontId="26" fillId="41" borderId="12" xfId="0" applyFont="1" applyFill="1" applyBorder="1" applyAlignment="1">
      <alignment horizontal="right" vertical="center"/>
    </xf>
    <xf numFmtId="0" fontId="22" fillId="41" borderId="27" xfId="0" applyFont="1" applyFill="1" applyBorder="1" applyAlignment="1">
      <alignment horizontal="right" vertical="center"/>
    </xf>
    <xf numFmtId="0" fontId="22" fillId="41" borderId="13" xfId="0" applyFont="1" applyFill="1" applyBorder="1" applyAlignment="1">
      <alignment horizontal="right" vertical="center"/>
    </xf>
    <xf numFmtId="43" fontId="30" fillId="43" borderId="10" xfId="42" applyFont="1" applyFill="1" applyBorder="1" applyAlignment="1" applyProtection="1">
      <alignment horizontal="right" vertical="center"/>
    </xf>
    <xf numFmtId="43" fontId="26" fillId="41" borderId="10" xfId="42" applyFont="1" applyFill="1" applyBorder="1" applyAlignment="1" applyProtection="1">
      <alignment horizontal="right" vertical="center"/>
    </xf>
    <xf numFmtId="0" fontId="22" fillId="46" borderId="21" xfId="0" applyFont="1" applyFill="1" applyBorder="1" applyAlignment="1">
      <alignment horizontal="center" vertical="center"/>
    </xf>
    <xf numFmtId="0" fontId="22" fillId="41" borderId="25" xfId="0" applyFont="1" applyFill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22" xfId="0" applyFont="1" applyBorder="1" applyAlignment="1">
      <alignment vertical="center"/>
    </xf>
    <xf numFmtId="0" fontId="22" fillId="0" borderId="22" xfId="0" applyFont="1" applyBorder="1" applyAlignment="1">
      <alignment horizontal="right" vertical="center"/>
    </xf>
    <xf numFmtId="166" fontId="32" fillId="0" borderId="22" xfId="0" applyNumberFormat="1" applyFont="1" applyBorder="1" applyAlignment="1">
      <alignment vertical="center"/>
    </xf>
    <xf numFmtId="43" fontId="31" fillId="0" borderId="22" xfId="42" applyFont="1" applyFill="1" applyBorder="1" applyAlignment="1" applyProtection="1">
      <alignment horizontal="right" vertical="center"/>
    </xf>
    <xf numFmtId="0" fontId="22" fillId="46" borderId="14" xfId="0" applyFont="1" applyFill="1" applyBorder="1" applyAlignment="1">
      <alignment horizontal="center" vertical="center"/>
    </xf>
    <xf numFmtId="0" fontId="22" fillId="41" borderId="14" xfId="0" applyFont="1" applyFill="1" applyBorder="1" applyAlignment="1">
      <alignment horizontal="center" vertical="center"/>
    </xf>
    <xf numFmtId="0" fontId="22" fillId="0" borderId="0" xfId="0" applyFont="1" applyAlignment="1">
      <alignment horizontal="right" vertical="center"/>
    </xf>
    <xf numFmtId="166" fontId="32" fillId="0" borderId="0" xfId="0" applyNumberFormat="1" applyFont="1" applyAlignment="1">
      <alignment vertical="center"/>
    </xf>
    <xf numFmtId="43" fontId="31" fillId="0" borderId="0" xfId="42" applyFont="1" applyFill="1" applyBorder="1" applyAlignment="1">
      <alignment horizontal="right" vertical="center"/>
    </xf>
    <xf numFmtId="166" fontId="32" fillId="46" borderId="21" xfId="0" applyNumberFormat="1" applyFont="1" applyFill="1" applyBorder="1" applyAlignment="1">
      <alignment vertical="center"/>
    </xf>
    <xf numFmtId="166" fontId="32" fillId="46" borderId="22" xfId="0" applyNumberFormat="1" applyFont="1" applyFill="1" applyBorder="1" applyAlignment="1">
      <alignment vertical="center"/>
    </xf>
    <xf numFmtId="0" fontId="22" fillId="46" borderId="22" xfId="0" applyFont="1" applyFill="1" applyBorder="1" applyAlignment="1">
      <alignment horizontal="right" vertical="center"/>
    </xf>
    <xf numFmtId="0" fontId="22" fillId="46" borderId="0" xfId="0" applyFont="1" applyFill="1" applyAlignment="1">
      <alignment horizontal="center" vertical="center"/>
    </xf>
    <xf numFmtId="0" fontId="22" fillId="46" borderId="18" xfId="0" applyFont="1" applyFill="1" applyBorder="1" applyAlignment="1">
      <alignment vertical="center"/>
    </xf>
    <xf numFmtId="0" fontId="22" fillId="46" borderId="19" xfId="0" applyFont="1" applyFill="1" applyBorder="1" applyAlignment="1">
      <alignment vertical="center"/>
    </xf>
    <xf numFmtId="0" fontId="22" fillId="46" borderId="19" xfId="0" applyFont="1" applyFill="1" applyBorder="1" applyAlignment="1">
      <alignment horizontal="right" vertical="center"/>
    </xf>
    <xf numFmtId="0" fontId="22" fillId="41" borderId="11" xfId="0" applyFont="1" applyFill="1" applyBorder="1" applyAlignment="1">
      <alignment vertical="center"/>
    </xf>
    <xf numFmtId="0" fontId="22" fillId="41" borderId="12" xfId="0" applyFont="1" applyFill="1" applyBorder="1" applyAlignment="1">
      <alignment vertical="center"/>
    </xf>
    <xf numFmtId="0" fontId="22" fillId="41" borderId="12" xfId="0" applyFont="1" applyFill="1" applyBorder="1" applyAlignment="1">
      <alignment horizontal="right" vertical="center"/>
    </xf>
    <xf numFmtId="0" fontId="22" fillId="41" borderId="20" xfId="0" applyFont="1" applyFill="1" applyBorder="1" applyAlignment="1">
      <alignment vertical="center"/>
    </xf>
    <xf numFmtId="14" fontId="0" fillId="0" borderId="0" xfId="0" applyNumberFormat="1" applyAlignment="1">
      <alignment vertical="center"/>
    </xf>
    <xf numFmtId="0" fontId="26" fillId="0" borderId="0" xfId="0" applyFont="1" applyAlignment="1">
      <alignment vertical="center"/>
    </xf>
    <xf numFmtId="0" fontId="29" fillId="0" borderId="0" xfId="0" applyFont="1" applyAlignment="1">
      <alignment horizontal="left" vertical="center"/>
    </xf>
    <xf numFmtId="0" fontId="26" fillId="43" borderId="0" xfId="0" applyFont="1" applyFill="1" applyAlignment="1">
      <alignment horizontal="left" vertical="center"/>
    </xf>
    <xf numFmtId="0" fontId="22" fillId="39" borderId="0" xfId="0" applyFont="1" applyFill="1" applyAlignment="1" applyProtection="1">
      <alignment vertical="center"/>
      <protection locked="0"/>
    </xf>
    <xf numFmtId="0" fontId="33" fillId="0" borderId="0" xfId="0" applyFont="1" applyAlignment="1">
      <alignment vertical="center"/>
    </xf>
    <xf numFmtId="0" fontId="25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 vertical="center"/>
    </xf>
    <xf numFmtId="0" fontId="25" fillId="0" borderId="0" xfId="0" applyFont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5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6" fillId="0" borderId="16" xfId="0" applyFont="1" applyBorder="1" applyAlignment="1">
      <alignment vertical="center"/>
    </xf>
    <xf numFmtId="0" fontId="36" fillId="0" borderId="0" xfId="0" applyFont="1" applyAlignment="1">
      <alignment vertical="center"/>
    </xf>
    <xf numFmtId="0" fontId="36" fillId="0" borderId="16" xfId="0" applyFont="1" applyBorder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8" fillId="43" borderId="19" xfId="0" applyFont="1" applyFill="1" applyBorder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0" fillId="0" borderId="17" xfId="0" applyBorder="1" applyAlignment="1">
      <alignment vertical="center"/>
    </xf>
    <xf numFmtId="167" fontId="27" fillId="39" borderId="18" xfId="0" applyNumberFormat="1" applyFont="1" applyFill="1" applyBorder="1" applyAlignment="1" applyProtection="1">
      <alignment horizontal="left" vertical="center"/>
      <protection locked="0"/>
    </xf>
    <xf numFmtId="0" fontId="0" fillId="39" borderId="19" xfId="0" applyFill="1" applyBorder="1"/>
    <xf numFmtId="168" fontId="27" fillId="39" borderId="20" xfId="0" applyNumberFormat="1" applyFont="1" applyFill="1" applyBorder="1" applyAlignment="1">
      <alignment horizontal="center" vertical="center"/>
    </xf>
    <xf numFmtId="1" fontId="27" fillId="40" borderId="20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/>
    <xf numFmtId="167" fontId="27" fillId="40" borderId="18" xfId="0" applyNumberFormat="1" applyFont="1" applyFill="1" applyBorder="1" applyAlignment="1" applyProtection="1">
      <alignment horizontal="center" vertical="center"/>
      <protection locked="0"/>
    </xf>
    <xf numFmtId="0" fontId="38" fillId="40" borderId="20" xfId="0" applyFont="1" applyFill="1" applyBorder="1" applyAlignment="1">
      <alignment horizontal="left" vertical="center"/>
    </xf>
    <xf numFmtId="168" fontId="27" fillId="43" borderId="18" xfId="0" applyNumberFormat="1" applyFont="1" applyFill="1" applyBorder="1" applyAlignment="1">
      <alignment horizontal="left" vertical="center"/>
    </xf>
    <xf numFmtId="0" fontId="0" fillId="43" borderId="19" xfId="0" applyFill="1" applyBorder="1"/>
    <xf numFmtId="168" fontId="27" fillId="43" borderId="20" xfId="0" applyNumberFormat="1" applyFont="1" applyFill="1" applyBorder="1" applyAlignment="1">
      <alignment horizontal="center" vertical="center"/>
    </xf>
    <xf numFmtId="1" fontId="27" fillId="43" borderId="20" xfId="0" applyNumberFormat="1" applyFont="1" applyFill="1" applyBorder="1" applyAlignment="1">
      <alignment horizontal="center" vertical="center"/>
    </xf>
    <xf numFmtId="168" fontId="27" fillId="43" borderId="18" xfId="0" applyNumberFormat="1" applyFont="1" applyFill="1" applyBorder="1" applyAlignment="1">
      <alignment horizontal="center" vertical="center"/>
    </xf>
    <xf numFmtId="0" fontId="36" fillId="42" borderId="25" xfId="0" applyFont="1" applyFill="1" applyBorder="1" applyAlignment="1">
      <alignment horizontal="center" vertical="center"/>
    </xf>
    <xf numFmtId="0" fontId="36" fillId="42" borderId="21" xfId="0" applyFont="1" applyFill="1" applyBorder="1" applyAlignment="1">
      <alignment horizontal="center" vertical="center"/>
    </xf>
    <xf numFmtId="0" fontId="36" fillId="42" borderId="22" xfId="0" applyFont="1" applyFill="1" applyBorder="1" applyAlignment="1">
      <alignment horizontal="center" vertical="center"/>
    </xf>
    <xf numFmtId="0" fontId="36" fillId="42" borderId="23" xfId="0" applyFont="1" applyFill="1" applyBorder="1" applyAlignment="1">
      <alignment horizontal="center" vertical="center"/>
    </xf>
    <xf numFmtId="0" fontId="33" fillId="42" borderId="25" xfId="0" applyFont="1" applyFill="1" applyBorder="1" applyAlignment="1">
      <alignment horizontal="center" vertical="center"/>
    </xf>
    <xf numFmtId="0" fontId="26" fillId="39" borderId="11" xfId="0" applyFont="1" applyFill="1" applyBorder="1" applyAlignment="1" applyProtection="1">
      <alignment horizontal="right" vertical="center"/>
      <protection locked="0"/>
    </xf>
    <xf numFmtId="0" fontId="36" fillId="39" borderId="12" xfId="0" applyFont="1" applyFill="1" applyBorder="1" applyAlignment="1">
      <alignment horizontal="center" vertical="center"/>
    </xf>
    <xf numFmtId="0" fontId="26" fillId="39" borderId="13" xfId="0" applyFont="1" applyFill="1" applyBorder="1" applyAlignment="1" applyProtection="1">
      <alignment horizontal="left" vertical="center"/>
      <protection locked="0"/>
    </xf>
    <xf numFmtId="0" fontId="26" fillId="0" borderId="11" xfId="0" applyFont="1" applyBorder="1" applyAlignment="1">
      <alignment horizontal="right" vertical="center"/>
    </xf>
    <xf numFmtId="0" fontId="36" fillId="0" borderId="12" xfId="0" applyFont="1" applyBorder="1" applyAlignment="1">
      <alignment horizontal="center" vertical="center"/>
    </xf>
    <xf numFmtId="0" fontId="26" fillId="0" borderId="13" xfId="0" applyFont="1" applyBorder="1" applyAlignment="1">
      <alignment horizontal="left" vertical="center"/>
    </xf>
    <xf numFmtId="0" fontId="26" fillId="42" borderId="11" xfId="0" applyFont="1" applyFill="1" applyBorder="1" applyAlignment="1">
      <alignment horizontal="right" vertical="center"/>
    </xf>
    <xf numFmtId="0" fontId="36" fillId="42" borderId="12" xfId="0" applyFont="1" applyFill="1" applyBorder="1" applyAlignment="1">
      <alignment horizontal="center" vertical="center"/>
    </xf>
    <xf numFmtId="0" fontId="26" fillId="42" borderId="13" xfId="0" applyFont="1" applyFill="1" applyBorder="1" applyAlignment="1">
      <alignment horizontal="left" vertical="center"/>
    </xf>
    <xf numFmtId="0" fontId="36" fillId="42" borderId="15" xfId="0" applyFont="1" applyFill="1" applyBorder="1" applyAlignment="1">
      <alignment horizontal="center" vertical="center"/>
    </xf>
    <xf numFmtId="0" fontId="36" fillId="42" borderId="18" xfId="0" applyFont="1" applyFill="1" applyBorder="1" applyAlignment="1">
      <alignment horizontal="center" vertical="center"/>
    </xf>
    <xf numFmtId="0" fontId="36" fillId="42" borderId="19" xfId="0" applyFont="1" applyFill="1" applyBorder="1" applyAlignment="1">
      <alignment horizontal="center" vertical="center"/>
    </xf>
    <xf numFmtId="0" fontId="36" fillId="42" borderId="20" xfId="0" applyFont="1" applyFill="1" applyBorder="1" applyAlignment="1">
      <alignment horizontal="center" vertical="center"/>
    </xf>
    <xf numFmtId="0" fontId="39" fillId="42" borderId="15" xfId="0" quotePrefix="1" applyFont="1" applyFill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/>
    </xf>
    <xf numFmtId="0" fontId="40" fillId="43" borderId="10" xfId="0" applyFont="1" applyFill="1" applyBorder="1" applyAlignment="1">
      <alignment vertical="center"/>
    </xf>
    <xf numFmtId="43" fontId="40" fillId="43" borderId="10" xfId="42" applyFont="1" applyFill="1" applyBorder="1" applyAlignment="1" applyProtection="1">
      <alignment horizontal="right" vertical="center"/>
    </xf>
    <xf numFmtId="10" fontId="41" fillId="43" borderId="10" xfId="44" applyNumberFormat="1" applyFont="1" applyFill="1" applyBorder="1" applyAlignment="1" applyProtection="1">
      <alignment horizontal="right" vertical="center"/>
    </xf>
    <xf numFmtId="43" fontId="33" fillId="39" borderId="10" xfId="42" applyFont="1" applyFill="1" applyBorder="1" applyAlignment="1" applyProtection="1">
      <alignment horizontal="right" vertical="center"/>
      <protection locked="0"/>
    </xf>
    <xf numFmtId="43" fontId="41" fillId="43" borderId="10" xfId="42" applyFont="1" applyFill="1" applyBorder="1" applyAlignment="1" applyProtection="1">
      <alignment horizontal="right" vertical="center"/>
    </xf>
    <xf numFmtId="43" fontId="33" fillId="0" borderId="10" xfId="42" applyFont="1" applyFill="1" applyBorder="1" applyAlignment="1" applyProtection="1">
      <alignment horizontal="right" vertical="center"/>
      <protection locked="0"/>
    </xf>
    <xf numFmtId="0" fontId="36" fillId="42" borderId="15" xfId="0" applyFont="1" applyFill="1" applyBorder="1" applyAlignment="1">
      <alignment vertical="center"/>
    </xf>
    <xf numFmtId="0" fontId="26" fillId="42" borderId="18" xfId="0" applyFont="1" applyFill="1" applyBorder="1" applyAlignment="1">
      <alignment horizontal="right" vertical="center"/>
    </xf>
    <xf numFmtId="0" fontId="26" fillId="42" borderId="19" xfId="0" applyFont="1" applyFill="1" applyBorder="1" applyAlignment="1">
      <alignment horizontal="right" vertical="center"/>
    </xf>
    <xf numFmtId="0" fontId="26" fillId="42" borderId="28" xfId="0" applyFont="1" applyFill="1" applyBorder="1" applyAlignment="1">
      <alignment horizontal="right" vertical="center"/>
    </xf>
    <xf numFmtId="43" fontId="40" fillId="42" borderId="29" xfId="42" applyFont="1" applyFill="1" applyBorder="1" applyAlignment="1" applyProtection="1">
      <alignment horizontal="right" vertical="center"/>
    </xf>
    <xf numFmtId="43" fontId="41" fillId="42" borderId="29" xfId="42" applyFont="1" applyFill="1" applyBorder="1" applyAlignment="1" applyProtection="1">
      <alignment horizontal="right" vertical="center"/>
    </xf>
    <xf numFmtId="43" fontId="41" fillId="40" borderId="29" xfId="42" applyFont="1" applyFill="1" applyBorder="1" applyAlignment="1" applyProtection="1">
      <alignment horizontal="right" vertical="center"/>
    </xf>
    <xf numFmtId="43" fontId="41" fillId="43" borderId="29" xfId="42" applyFont="1" applyFill="1" applyBorder="1" applyAlignment="1" applyProtection="1">
      <alignment horizontal="right" vertical="center"/>
    </xf>
    <xf numFmtId="43" fontId="41" fillId="0" borderId="29" xfId="42" applyFont="1" applyFill="1" applyBorder="1" applyAlignment="1" applyProtection="1">
      <alignment horizontal="right" vertical="center"/>
    </xf>
    <xf numFmtId="0" fontId="36" fillId="42" borderId="10" xfId="0" applyFont="1" applyFill="1" applyBorder="1" applyAlignment="1">
      <alignment vertical="center"/>
    </xf>
    <xf numFmtId="0" fontId="26" fillId="42" borderId="12" xfId="0" applyFont="1" applyFill="1" applyBorder="1" applyAlignment="1">
      <alignment horizontal="right" vertical="center"/>
    </xf>
    <xf numFmtId="0" fontId="36" fillId="42" borderId="13" xfId="0" applyFont="1" applyFill="1" applyBorder="1" applyAlignment="1">
      <alignment horizontal="right" vertical="center"/>
    </xf>
    <xf numFmtId="43" fontId="41" fillId="40" borderId="10" xfId="42" applyFont="1" applyFill="1" applyBorder="1" applyAlignment="1" applyProtection="1">
      <alignment horizontal="right" vertical="center"/>
    </xf>
    <xf numFmtId="43" fontId="41" fillId="0" borderId="10" xfId="42" applyFont="1" applyFill="1" applyBorder="1" applyAlignment="1" applyProtection="1">
      <alignment horizontal="right" vertical="center"/>
    </xf>
    <xf numFmtId="0" fontId="36" fillId="0" borderId="0" xfId="0" applyFont="1" applyAlignment="1">
      <alignment horizontal="right" vertical="center"/>
    </xf>
    <xf numFmtId="166" fontId="42" fillId="0" borderId="0" xfId="0" applyNumberFormat="1" applyFont="1" applyAlignment="1">
      <alignment vertical="center"/>
    </xf>
    <xf numFmtId="43" fontId="31" fillId="0" borderId="0" xfId="42" applyFont="1" applyFill="1" applyBorder="1" applyAlignment="1" applyProtection="1">
      <alignment horizontal="right" vertical="center"/>
    </xf>
    <xf numFmtId="0" fontId="33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36" fillId="0" borderId="0" xfId="0" applyFont="1" applyAlignment="1">
      <alignment horizontal="left" vertical="center"/>
    </xf>
    <xf numFmtId="0" fontId="26" fillId="43" borderId="30" xfId="0" applyFont="1" applyFill="1" applyBorder="1" applyAlignment="1">
      <alignment horizontal="left" vertical="center"/>
    </xf>
    <xf numFmtId="0" fontId="46" fillId="43" borderId="30" xfId="0" applyFont="1" applyFill="1" applyBorder="1" applyAlignment="1">
      <alignment horizontal="left" vertical="center"/>
    </xf>
    <xf numFmtId="0" fontId="22" fillId="0" borderId="0" xfId="0" applyFont="1"/>
    <xf numFmtId="0" fontId="22" fillId="43" borderId="0" xfId="0" applyFont="1" applyFill="1" applyAlignment="1">
      <alignment horizontal="left" vertical="center"/>
    </xf>
    <xf numFmtId="0" fontId="41" fillId="43" borderId="0" xfId="0" applyFont="1" applyFill="1" applyAlignment="1">
      <alignment horizontal="left" vertical="center"/>
    </xf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/>
    <xf numFmtId="0" fontId="36" fillId="0" borderId="17" xfId="0" applyFont="1" applyBorder="1" applyAlignment="1">
      <alignment vertical="center"/>
    </xf>
    <xf numFmtId="0" fontId="38" fillId="0" borderId="19" xfId="0" applyFont="1" applyBorder="1" applyAlignment="1">
      <alignment vertical="center"/>
    </xf>
    <xf numFmtId="14" fontId="26" fillId="0" borderId="0" xfId="0" applyNumberFormat="1" applyFont="1" applyAlignment="1">
      <alignment horizontal="center" vertical="center"/>
    </xf>
    <xf numFmtId="0" fontId="33" fillId="0" borderId="19" xfId="0" applyFont="1" applyBorder="1" applyAlignment="1">
      <alignment vertical="center"/>
    </xf>
    <xf numFmtId="1" fontId="27" fillId="43" borderId="15" xfId="0" applyNumberFormat="1" applyFont="1" applyFill="1" applyBorder="1" applyAlignment="1" applyProtection="1">
      <alignment horizontal="center" vertical="center"/>
      <protection locked="0"/>
    </xf>
    <xf numFmtId="0" fontId="38" fillId="0" borderId="0" xfId="0" applyFont="1" applyAlignment="1">
      <alignment vertical="center"/>
    </xf>
    <xf numFmtId="14" fontId="27" fillId="0" borderId="0" xfId="0" applyNumberFormat="1" applyFont="1" applyAlignment="1">
      <alignment horizontal="center" vertical="center"/>
    </xf>
    <xf numFmtId="0" fontId="33" fillId="42" borderId="23" xfId="0" applyFont="1" applyFill="1" applyBorder="1" applyAlignment="1">
      <alignment horizontal="center" vertical="center"/>
    </xf>
    <xf numFmtId="0" fontId="33" fillId="47" borderId="22" xfId="0" applyFont="1" applyFill="1" applyBorder="1" applyAlignment="1">
      <alignment horizontal="left" vertical="center"/>
    </xf>
    <xf numFmtId="0" fontId="33" fillId="47" borderId="22" xfId="0" applyFont="1" applyFill="1" applyBorder="1" applyAlignment="1">
      <alignment horizontal="center" vertical="center"/>
    </xf>
    <xf numFmtId="0" fontId="26" fillId="42" borderId="11" xfId="0" applyFont="1" applyFill="1" applyBorder="1" applyAlignment="1">
      <alignment horizontal="center" vertical="center"/>
    </xf>
    <xf numFmtId="0" fontId="26" fillId="42" borderId="12" xfId="0" applyFont="1" applyFill="1" applyBorder="1" applyAlignment="1">
      <alignment horizontal="left" vertical="center"/>
    </xf>
    <xf numFmtId="0" fontId="36" fillId="42" borderId="13" xfId="0" applyFont="1" applyFill="1" applyBorder="1" applyAlignment="1">
      <alignment horizontal="center" vertical="center"/>
    </xf>
    <xf numFmtId="0" fontId="26" fillId="42" borderId="12" xfId="0" applyFont="1" applyFill="1" applyBorder="1" applyAlignment="1">
      <alignment horizontal="center" vertical="center"/>
    </xf>
    <xf numFmtId="0" fontId="33" fillId="42" borderId="20" xfId="0" quotePrefix="1" applyFont="1" applyFill="1" applyBorder="1" applyAlignment="1">
      <alignment horizontal="center" vertical="center" wrapText="1"/>
    </xf>
    <xf numFmtId="0" fontId="33" fillId="42" borderId="20" xfId="0" quotePrefix="1" applyFont="1" applyFill="1" applyBorder="1" applyAlignment="1">
      <alignment horizontal="center" vertical="center"/>
    </xf>
    <xf numFmtId="0" fontId="33" fillId="42" borderId="20" xfId="0" applyFont="1" applyFill="1" applyBorder="1" applyAlignment="1">
      <alignment horizontal="center" vertical="center"/>
    </xf>
    <xf numFmtId="0" fontId="36" fillId="42" borderId="27" xfId="0" applyFont="1" applyFill="1" applyBorder="1" applyAlignment="1">
      <alignment horizontal="center" vertical="center"/>
    </xf>
    <xf numFmtId="0" fontId="36" fillId="42" borderId="31" xfId="0" applyFont="1" applyFill="1" applyBorder="1" applyAlignment="1">
      <alignment horizontal="center" vertical="center"/>
    </xf>
    <xf numFmtId="0" fontId="36" fillId="42" borderId="3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43" borderId="33" xfId="0" applyFont="1" applyFill="1" applyBorder="1" applyAlignment="1">
      <alignment horizontal="center" vertical="center"/>
    </xf>
    <xf numFmtId="0" fontId="36" fillId="43" borderId="34" xfId="0" applyFont="1" applyFill="1" applyBorder="1" applyAlignment="1">
      <alignment vertical="center"/>
    </xf>
    <xf numFmtId="0" fontId="22" fillId="43" borderId="35" xfId="0" applyFont="1" applyFill="1" applyBorder="1" applyAlignment="1">
      <alignment horizontal="left" vertical="center"/>
    </xf>
    <xf numFmtId="0" fontId="36" fillId="43" borderId="36" xfId="0" applyFont="1" applyFill="1" applyBorder="1" applyAlignment="1">
      <alignment horizontal="left" vertical="center"/>
    </xf>
    <xf numFmtId="43" fontId="36" fillId="43" borderId="37" xfId="42" applyFont="1" applyFill="1" applyBorder="1" applyAlignment="1" applyProtection="1">
      <alignment horizontal="right" vertical="center"/>
    </xf>
    <xf numFmtId="2" fontId="33" fillId="43" borderId="38" xfId="44" applyNumberFormat="1" applyFont="1" applyFill="1" applyBorder="1" applyAlignment="1" applyProtection="1">
      <alignment horizontal="right" vertical="center"/>
    </xf>
    <xf numFmtId="2" fontId="33" fillId="48" borderId="39" xfId="44" applyNumberFormat="1" applyFont="1" applyFill="1" applyBorder="1" applyAlignment="1" applyProtection="1">
      <alignment horizontal="right" vertical="center"/>
    </xf>
    <xf numFmtId="2" fontId="33" fillId="48" borderId="40" xfId="44" applyNumberFormat="1" applyFont="1" applyFill="1" applyBorder="1" applyAlignment="1" applyProtection="1">
      <alignment horizontal="right" vertical="center"/>
    </xf>
    <xf numFmtId="2" fontId="33" fillId="48" borderId="41" xfId="44" applyNumberFormat="1" applyFont="1" applyFill="1" applyBorder="1" applyAlignment="1" applyProtection="1">
      <alignment horizontal="right" vertical="center"/>
    </xf>
    <xf numFmtId="43" fontId="33" fillId="49" borderId="42" xfId="42" applyFont="1" applyFill="1" applyBorder="1" applyAlignment="1" applyProtection="1">
      <alignment horizontal="right" vertical="center"/>
    </xf>
    <xf numFmtId="43" fontId="33" fillId="43" borderId="42" xfId="42" applyFont="1" applyFill="1" applyBorder="1" applyAlignment="1" applyProtection="1">
      <alignment horizontal="right" vertical="center"/>
    </xf>
    <xf numFmtId="43" fontId="33" fillId="43" borderId="34" xfId="42" applyFont="1" applyFill="1" applyBorder="1" applyAlignment="1" applyProtection="1">
      <alignment horizontal="right" vertical="center"/>
    </xf>
    <xf numFmtId="43" fontId="33" fillId="43" borderId="35" xfId="42" applyFont="1" applyFill="1" applyBorder="1" applyAlignment="1" applyProtection="1">
      <alignment horizontal="right" vertical="center"/>
    </xf>
    <xf numFmtId="43" fontId="33" fillId="49" borderId="43" xfId="42" applyFont="1" applyFill="1" applyBorder="1" applyAlignment="1" applyProtection="1">
      <alignment horizontal="right" vertical="center"/>
    </xf>
    <xf numFmtId="43" fontId="33" fillId="43" borderId="40" xfId="42" applyFont="1" applyFill="1" applyBorder="1" applyAlignment="1" applyProtection="1">
      <alignment horizontal="right" vertical="center"/>
    </xf>
    <xf numFmtId="43" fontId="33" fillId="43" borderId="38" xfId="42" applyFont="1" applyFill="1" applyBorder="1" applyAlignment="1" applyProtection="1">
      <alignment horizontal="right" vertical="center"/>
    </xf>
    <xf numFmtId="0" fontId="36" fillId="39" borderId="24" xfId="0" applyFont="1" applyFill="1" applyBorder="1" applyAlignment="1">
      <alignment horizontal="center" vertical="center"/>
    </xf>
    <xf numFmtId="0" fontId="36" fillId="43" borderId="0" xfId="0" applyFont="1" applyFill="1" applyAlignment="1">
      <alignment horizontal="left" vertical="center"/>
    </xf>
    <xf numFmtId="0" fontId="22" fillId="43" borderId="44" xfId="0" applyFont="1" applyFill="1" applyBorder="1" applyAlignment="1">
      <alignment horizontal="left" vertical="center"/>
    </xf>
    <xf numFmtId="0" fontId="36" fillId="46" borderId="45" xfId="0" applyFont="1" applyFill="1" applyBorder="1" applyAlignment="1">
      <alignment horizontal="left" vertical="center"/>
    </xf>
    <xf numFmtId="43" fontId="36" fillId="50" borderId="46" xfId="42" applyFont="1" applyFill="1" applyBorder="1" applyAlignment="1" applyProtection="1">
      <alignment horizontal="right" vertical="center"/>
    </xf>
    <xf numFmtId="2" fontId="33" fillId="50" borderId="44" xfId="44" applyNumberFormat="1" applyFont="1" applyFill="1" applyBorder="1" applyAlignment="1" applyProtection="1">
      <alignment horizontal="right" vertical="center"/>
    </xf>
    <xf numFmtId="2" fontId="33" fillId="50" borderId="47" xfId="44" applyNumberFormat="1" applyFont="1" applyFill="1" applyBorder="1" applyAlignment="1" applyProtection="1">
      <alignment horizontal="right" vertical="center"/>
    </xf>
    <xf numFmtId="2" fontId="33" fillId="50" borderId="48" xfId="44" applyNumberFormat="1" applyFont="1" applyFill="1" applyBorder="1" applyAlignment="1" applyProtection="1">
      <alignment horizontal="right" vertical="center"/>
    </xf>
    <xf numFmtId="2" fontId="33" fillId="50" borderId="49" xfId="44" applyNumberFormat="1" applyFont="1" applyFill="1" applyBorder="1" applyAlignment="1" applyProtection="1">
      <alignment horizontal="right" vertical="center"/>
    </xf>
    <xf numFmtId="43" fontId="33" fillId="46" borderId="48" xfId="42" applyFont="1" applyFill="1" applyBorder="1" applyAlignment="1" applyProtection="1">
      <alignment horizontal="right" vertical="center"/>
    </xf>
    <xf numFmtId="43" fontId="33" fillId="46" borderId="49" xfId="42" applyFont="1" applyFill="1" applyBorder="1" applyAlignment="1" applyProtection="1">
      <alignment horizontal="right" vertical="center"/>
    </xf>
    <xf numFmtId="43" fontId="33" fillId="46" borderId="50" xfId="42" applyFont="1" applyFill="1" applyBorder="1" applyAlignment="1" applyProtection="1">
      <alignment horizontal="right" vertical="center"/>
    </xf>
    <xf numFmtId="43" fontId="33" fillId="46" borderId="51" xfId="42" applyFont="1" applyFill="1" applyBorder="1" applyAlignment="1" applyProtection="1">
      <alignment horizontal="right" vertical="center"/>
    </xf>
    <xf numFmtId="43" fontId="33" fillId="46" borderId="52" xfId="42" applyFont="1" applyFill="1" applyBorder="1" applyAlignment="1" applyProtection="1">
      <alignment horizontal="right" vertical="center"/>
    </xf>
    <xf numFmtId="43" fontId="33" fillId="46" borderId="53" xfId="42" applyFont="1" applyFill="1" applyBorder="1" applyAlignment="1" applyProtection="1">
      <alignment horizontal="right" vertical="center"/>
    </xf>
    <xf numFmtId="43" fontId="33" fillId="46" borderId="44" xfId="42" applyFont="1" applyFill="1" applyBorder="1" applyAlignment="1" applyProtection="1">
      <alignment horizontal="right" vertical="center"/>
    </xf>
    <xf numFmtId="0" fontId="36" fillId="43" borderId="54" xfId="0" applyFont="1" applyFill="1" applyBorder="1" applyAlignment="1">
      <alignment horizontal="left" vertical="center"/>
    </xf>
    <xf numFmtId="0" fontId="36" fillId="39" borderId="45" xfId="0" applyFont="1" applyFill="1" applyBorder="1" applyAlignment="1">
      <alignment horizontal="left" vertical="center"/>
    </xf>
    <xf numFmtId="43" fontId="36" fillId="0" borderId="46" xfId="42" applyFont="1" applyFill="1" applyBorder="1" applyAlignment="1" applyProtection="1">
      <alignment horizontal="right" vertical="center"/>
      <protection locked="0"/>
    </xf>
    <xf numFmtId="2" fontId="33" fillId="39" borderId="44" xfId="44" applyNumberFormat="1" applyFont="1" applyFill="1" applyBorder="1" applyAlignment="1" applyProtection="1">
      <alignment horizontal="right" vertical="center"/>
    </xf>
    <xf numFmtId="2" fontId="33" fillId="45" borderId="47" xfId="44" applyNumberFormat="1" applyFont="1" applyFill="1" applyBorder="1" applyAlignment="1" applyProtection="1">
      <alignment horizontal="right" vertical="center"/>
    </xf>
    <xf numFmtId="2" fontId="33" fillId="45" borderId="48" xfId="44" applyNumberFormat="1" applyFont="1" applyFill="1" applyBorder="1" applyAlignment="1" applyProtection="1">
      <alignment horizontal="right" vertical="center"/>
    </xf>
    <xf numFmtId="2" fontId="33" fillId="45" borderId="49" xfId="44" applyNumberFormat="1" applyFont="1" applyFill="1" applyBorder="1" applyAlignment="1" applyProtection="1">
      <alignment horizontal="right" vertical="center"/>
    </xf>
    <xf numFmtId="43" fontId="33" fillId="39" borderId="48" xfId="42" applyFont="1" applyFill="1" applyBorder="1" applyAlignment="1" applyProtection="1">
      <alignment horizontal="right" vertical="center"/>
    </xf>
    <xf numFmtId="43" fontId="33" fillId="39" borderId="49" xfId="42" applyFont="1" applyFill="1" applyBorder="1" applyAlignment="1" applyProtection="1">
      <alignment horizontal="right" vertical="center"/>
    </xf>
    <xf numFmtId="43" fontId="33" fillId="0" borderId="50" xfId="42" applyFont="1" applyFill="1" applyBorder="1" applyAlignment="1" applyProtection="1">
      <alignment horizontal="right" vertical="center"/>
      <protection locked="0"/>
    </xf>
    <xf numFmtId="43" fontId="33" fillId="39" borderId="47" xfId="42" applyFont="1" applyFill="1" applyBorder="1" applyAlignment="1" applyProtection="1">
      <alignment horizontal="right" vertical="center"/>
    </xf>
    <xf numFmtId="0" fontId="36" fillId="43" borderId="55" xfId="0" applyFont="1" applyFill="1" applyBorder="1" applyAlignment="1">
      <alignment horizontal="left" vertical="center"/>
    </xf>
    <xf numFmtId="0" fontId="36" fillId="40" borderId="56" xfId="0" applyFont="1" applyFill="1" applyBorder="1" applyAlignment="1">
      <alignment horizontal="left" vertical="center"/>
    </xf>
    <xf numFmtId="43" fontId="36" fillId="51" borderId="57" xfId="42" applyFont="1" applyFill="1" applyBorder="1" applyAlignment="1" applyProtection="1">
      <alignment horizontal="right" vertical="center"/>
    </xf>
    <xf numFmtId="2" fontId="33" fillId="51" borderId="58" xfId="44" applyNumberFormat="1" applyFont="1" applyFill="1" applyBorder="1" applyAlignment="1" applyProtection="1">
      <alignment horizontal="right" vertical="center"/>
    </xf>
    <xf numFmtId="2" fontId="33" fillId="51" borderId="59" xfId="44" applyNumberFormat="1" applyFont="1" applyFill="1" applyBorder="1" applyAlignment="1" applyProtection="1">
      <alignment horizontal="right" vertical="center"/>
    </xf>
    <xf numFmtId="2" fontId="33" fillId="51" borderId="60" xfId="44" applyNumberFormat="1" applyFont="1" applyFill="1" applyBorder="1" applyAlignment="1" applyProtection="1">
      <alignment horizontal="right" vertical="center"/>
    </xf>
    <xf numFmtId="1" fontId="34" fillId="51" borderId="61" xfId="44" applyNumberFormat="1" applyFont="1" applyFill="1" applyBorder="1" applyAlignment="1" applyProtection="1">
      <alignment horizontal="center" vertical="center"/>
    </xf>
    <xf numFmtId="43" fontId="33" fillId="40" borderId="60" xfId="42" applyFont="1" applyFill="1" applyBorder="1" applyAlignment="1" applyProtection="1">
      <alignment horizontal="right" vertical="center"/>
    </xf>
    <xf numFmtId="43" fontId="33" fillId="40" borderId="61" xfId="42" applyFont="1" applyFill="1" applyBorder="1" applyAlignment="1" applyProtection="1">
      <alignment horizontal="right" vertical="center"/>
    </xf>
    <xf numFmtId="43" fontId="33" fillId="40" borderId="58" xfId="42" applyFont="1" applyFill="1" applyBorder="1" applyAlignment="1" applyProtection="1">
      <alignment horizontal="right" vertical="center"/>
    </xf>
    <xf numFmtId="43" fontId="33" fillId="40" borderId="59" xfId="42" applyFont="1" applyFill="1" applyBorder="1" applyAlignment="1" applyProtection="1">
      <alignment horizontal="right" vertical="center"/>
    </xf>
    <xf numFmtId="0" fontId="36" fillId="43" borderId="22" xfId="0" applyFont="1" applyFill="1" applyBorder="1" applyAlignment="1">
      <alignment horizontal="left" vertical="center"/>
    </xf>
    <xf numFmtId="0" fontId="36" fillId="39" borderId="26" xfId="0" applyFont="1" applyFill="1" applyBorder="1" applyAlignment="1">
      <alignment horizontal="center" vertical="center"/>
    </xf>
    <xf numFmtId="0" fontId="36" fillId="43" borderId="62" xfId="0" applyFont="1" applyFill="1" applyBorder="1" applyAlignment="1">
      <alignment horizontal="left" vertical="center"/>
    </xf>
    <xf numFmtId="0" fontId="37" fillId="43" borderId="52" xfId="0" applyFont="1" applyFill="1" applyBorder="1" applyAlignment="1">
      <alignment horizontal="center" vertical="center"/>
    </xf>
    <xf numFmtId="0" fontId="37" fillId="43" borderId="0" xfId="0" applyFont="1" applyFill="1" applyAlignment="1">
      <alignment horizontal="left" vertical="center"/>
    </xf>
    <xf numFmtId="0" fontId="22" fillId="43" borderId="63" xfId="0" applyFont="1" applyFill="1" applyBorder="1" applyAlignment="1">
      <alignment horizontal="left" vertical="center"/>
    </xf>
    <xf numFmtId="0" fontId="36" fillId="43" borderId="45" xfId="0" applyFont="1" applyFill="1" applyBorder="1" applyAlignment="1">
      <alignment horizontal="left" vertical="center"/>
    </xf>
    <xf numFmtId="43" fontId="36" fillId="43" borderId="46" xfId="42" applyFont="1" applyFill="1" applyBorder="1" applyAlignment="1" applyProtection="1">
      <alignment horizontal="right" vertical="center"/>
    </xf>
    <xf numFmtId="2" fontId="33" fillId="43" borderId="44" xfId="44" applyNumberFormat="1" applyFont="1" applyFill="1" applyBorder="1" applyAlignment="1" applyProtection="1">
      <alignment horizontal="right" vertical="center"/>
    </xf>
    <xf numFmtId="2" fontId="33" fillId="43" borderId="64" xfId="44" applyNumberFormat="1" applyFont="1" applyFill="1" applyBorder="1" applyAlignment="1" applyProtection="1">
      <alignment horizontal="right" vertical="center"/>
    </xf>
    <xf numFmtId="2" fontId="33" fillId="43" borderId="51" xfId="44" applyNumberFormat="1" applyFont="1" applyFill="1" applyBorder="1" applyAlignment="1" applyProtection="1">
      <alignment horizontal="right" vertical="center"/>
    </xf>
    <xf numFmtId="2" fontId="33" fillId="43" borderId="65" xfId="44" applyNumberFormat="1" applyFont="1" applyFill="1" applyBorder="1" applyAlignment="1" applyProtection="1">
      <alignment horizontal="right" vertical="center"/>
    </xf>
    <xf numFmtId="43" fontId="33" fillId="43" borderId="51" xfId="42" applyFont="1" applyFill="1" applyBorder="1" applyAlignment="1" applyProtection="1">
      <alignment horizontal="right" vertical="center"/>
    </xf>
    <xf numFmtId="43" fontId="36" fillId="43" borderId="44" xfId="42" applyFont="1" applyFill="1" applyBorder="1" applyAlignment="1" applyProtection="1">
      <alignment horizontal="right" vertical="center"/>
    </xf>
    <xf numFmtId="43" fontId="33" fillId="43" borderId="65" xfId="42" applyFont="1" applyFill="1" applyBorder="1" applyAlignment="1" applyProtection="1">
      <alignment horizontal="right" vertical="center"/>
    </xf>
    <xf numFmtId="43" fontId="36" fillId="43" borderId="66" xfId="42" applyFont="1" applyFill="1" applyBorder="1" applyAlignment="1" applyProtection="1">
      <alignment horizontal="right" vertical="center"/>
    </xf>
    <xf numFmtId="43" fontId="36" fillId="43" borderId="51" xfId="42" applyFont="1" applyFill="1" applyBorder="1" applyAlignment="1" applyProtection="1">
      <alignment horizontal="right" vertical="center"/>
    </xf>
    <xf numFmtId="43" fontId="36" fillId="43" borderId="67" xfId="42" applyFont="1" applyFill="1" applyBorder="1" applyAlignment="1" applyProtection="1">
      <alignment horizontal="right" vertical="center"/>
    </xf>
    <xf numFmtId="43" fontId="36" fillId="43" borderId="65" xfId="42" applyFont="1" applyFill="1" applyBorder="1" applyAlignment="1" applyProtection="1">
      <alignment horizontal="right" vertical="center"/>
    </xf>
    <xf numFmtId="43" fontId="36" fillId="43" borderId="64" xfId="42" applyFont="1" applyFill="1" applyBorder="1" applyAlignment="1" applyProtection="1">
      <alignment horizontal="right" vertical="center"/>
    </xf>
    <xf numFmtId="0" fontId="36" fillId="39" borderId="52" xfId="0" applyFont="1" applyFill="1" applyBorder="1" applyAlignment="1">
      <alignment horizontal="center" vertical="center"/>
    </xf>
    <xf numFmtId="0" fontId="22" fillId="43" borderId="50" xfId="0" applyFont="1" applyFill="1" applyBorder="1" applyAlignment="1">
      <alignment horizontal="left" vertical="center"/>
    </xf>
    <xf numFmtId="43" fontId="33" fillId="46" borderId="67" xfId="42" applyFont="1" applyFill="1" applyBorder="1" applyAlignment="1" applyProtection="1">
      <alignment horizontal="right" vertical="center"/>
    </xf>
    <xf numFmtId="0" fontId="36" fillId="39" borderId="53" xfId="0" applyFont="1" applyFill="1" applyBorder="1" applyAlignment="1">
      <alignment horizontal="center" vertical="center"/>
    </xf>
    <xf numFmtId="0" fontId="36" fillId="43" borderId="53" xfId="0" applyFont="1" applyFill="1" applyBorder="1" applyAlignment="1">
      <alignment horizontal="left" vertical="center"/>
    </xf>
    <xf numFmtId="0" fontId="36" fillId="40" borderId="45" xfId="0" applyFont="1" applyFill="1" applyBorder="1" applyAlignment="1">
      <alignment horizontal="left" vertical="center"/>
    </xf>
    <xf numFmtId="43" fontId="36" fillId="40" borderId="46" xfId="42" applyFont="1" applyFill="1" applyBorder="1" applyAlignment="1" applyProtection="1">
      <alignment horizontal="right" vertical="center"/>
    </xf>
    <xf numFmtId="2" fontId="33" fillId="40" borderId="44" xfId="44" applyNumberFormat="1" applyFont="1" applyFill="1" applyBorder="1" applyAlignment="1" applyProtection="1">
      <alignment horizontal="right" vertical="center"/>
    </xf>
    <xf numFmtId="2" fontId="33" fillId="51" borderId="48" xfId="44" applyNumberFormat="1" applyFont="1" applyFill="1" applyBorder="1" applyAlignment="1" applyProtection="1">
      <alignment horizontal="right" vertical="center"/>
    </xf>
    <xf numFmtId="2" fontId="33" fillId="51" borderId="49" xfId="44" applyNumberFormat="1" applyFont="1" applyFill="1" applyBorder="1" applyAlignment="1" applyProtection="1">
      <alignment horizontal="right" vertical="center"/>
    </xf>
    <xf numFmtId="43" fontId="33" fillId="40" borderId="48" xfId="42" applyFont="1" applyFill="1" applyBorder="1" applyAlignment="1" applyProtection="1">
      <alignment horizontal="right" vertical="center"/>
    </xf>
    <xf numFmtId="43" fontId="33" fillId="40" borderId="49" xfId="42" applyFont="1" applyFill="1" applyBorder="1" applyAlignment="1" applyProtection="1">
      <alignment horizontal="right" vertical="center"/>
    </xf>
    <xf numFmtId="43" fontId="33" fillId="40" borderId="50" xfId="42" applyFont="1" applyFill="1" applyBorder="1" applyAlignment="1" applyProtection="1">
      <alignment horizontal="right" vertical="center"/>
    </xf>
    <xf numFmtId="0" fontId="26" fillId="43" borderId="55" xfId="0" applyFont="1" applyFill="1" applyBorder="1" applyAlignment="1">
      <alignment horizontal="left" vertical="center"/>
    </xf>
    <xf numFmtId="0" fontId="36" fillId="39" borderId="56" xfId="0" applyFont="1" applyFill="1" applyBorder="1" applyAlignment="1">
      <alignment horizontal="left" vertical="center"/>
    </xf>
    <xf numFmtId="43" fontId="36" fillId="45" borderId="57" xfId="42" applyFont="1" applyFill="1" applyBorder="1" applyAlignment="1" applyProtection="1">
      <alignment horizontal="right" vertical="center"/>
    </xf>
    <xf numFmtId="2" fontId="33" fillId="45" borderId="58" xfId="44" applyNumberFormat="1" applyFont="1" applyFill="1" applyBorder="1" applyAlignment="1" applyProtection="1">
      <alignment horizontal="right" vertical="center"/>
    </xf>
    <xf numFmtId="2" fontId="33" fillId="45" borderId="60" xfId="44" applyNumberFormat="1" applyFont="1" applyFill="1" applyBorder="1" applyAlignment="1" applyProtection="1">
      <alignment horizontal="right" vertical="center"/>
    </xf>
    <xf numFmtId="1" fontId="34" fillId="45" borderId="61" xfId="44" applyNumberFormat="1" applyFont="1" applyFill="1" applyBorder="1" applyAlignment="1" applyProtection="1">
      <alignment horizontal="center" vertical="center"/>
    </xf>
    <xf numFmtId="43" fontId="33" fillId="39" borderId="60" xfId="42" applyFont="1" applyFill="1" applyBorder="1" applyAlignment="1" applyProtection="1">
      <alignment horizontal="right" vertical="center"/>
    </xf>
    <xf numFmtId="43" fontId="33" fillId="39" borderId="61" xfId="42" applyFont="1" applyFill="1" applyBorder="1" applyAlignment="1" applyProtection="1">
      <alignment horizontal="right" vertical="center"/>
    </xf>
    <xf numFmtId="43" fontId="33" fillId="39" borderId="58" xfId="42" applyFont="1" applyFill="1" applyBorder="1" applyAlignment="1" applyProtection="1">
      <alignment horizontal="right" vertical="center"/>
    </xf>
    <xf numFmtId="0" fontId="36" fillId="39" borderId="68" xfId="0" applyFont="1" applyFill="1" applyBorder="1" applyAlignment="1">
      <alignment horizontal="center" vertical="center"/>
    </xf>
    <xf numFmtId="0" fontId="36" fillId="43" borderId="68" xfId="0" applyFont="1" applyFill="1" applyBorder="1" applyAlignment="1">
      <alignment horizontal="left" vertical="center"/>
    </xf>
    <xf numFmtId="0" fontId="26" fillId="43" borderId="0" xfId="0" applyFont="1" applyFill="1" applyAlignment="1">
      <alignment horizontal="right" vertical="center"/>
    </xf>
    <xf numFmtId="0" fontId="36" fillId="39" borderId="10" xfId="0" applyFont="1" applyFill="1" applyBorder="1" applyAlignment="1">
      <alignment horizontal="left" vertical="center"/>
    </xf>
    <xf numFmtId="43" fontId="36" fillId="45" borderId="0" xfId="42" applyFont="1" applyFill="1" applyBorder="1" applyAlignment="1" applyProtection="1">
      <alignment horizontal="right" vertical="center"/>
    </xf>
    <xf numFmtId="2" fontId="33" fillId="45" borderId="0" xfId="44" applyNumberFormat="1" applyFont="1" applyFill="1" applyBorder="1" applyAlignment="1" applyProtection="1">
      <alignment horizontal="right" vertical="center"/>
    </xf>
    <xf numFmtId="1" fontId="34" fillId="45" borderId="0" xfId="44" applyNumberFormat="1" applyFont="1" applyFill="1" applyBorder="1" applyAlignment="1" applyProtection="1">
      <alignment horizontal="center" vertical="center"/>
    </xf>
    <xf numFmtId="166" fontId="33" fillId="39" borderId="27" xfId="42" applyNumberFormat="1" applyFont="1" applyFill="1" applyBorder="1" applyAlignment="1" applyProtection="1">
      <alignment horizontal="right" vertical="center"/>
    </xf>
    <xf numFmtId="10" fontId="33" fillId="45" borderId="31" xfId="44" applyNumberFormat="1" applyFont="1" applyFill="1" applyBorder="1" applyAlignment="1" applyProtection="1">
      <alignment horizontal="right" vertical="center"/>
    </xf>
    <xf numFmtId="10" fontId="33" fillId="45" borderId="31" xfId="42" applyNumberFormat="1" applyFont="1" applyFill="1" applyBorder="1" applyAlignment="1" applyProtection="1">
      <alignment horizontal="right" vertical="center"/>
    </xf>
    <xf numFmtId="10" fontId="33" fillId="45" borderId="13" xfId="44" applyNumberFormat="1" applyFont="1" applyFill="1" applyBorder="1" applyAlignment="1" applyProtection="1">
      <alignment horizontal="right" vertical="center"/>
    </xf>
    <xf numFmtId="0" fontId="36" fillId="0" borderId="22" xfId="0" applyFont="1" applyBorder="1" applyAlignment="1">
      <alignment horizontal="center" vertical="center"/>
    </xf>
    <xf numFmtId="0" fontId="36" fillId="0" borderId="22" xfId="0" applyFont="1" applyBorder="1" applyAlignment="1">
      <alignment horizontal="left" vertical="center"/>
    </xf>
    <xf numFmtId="43" fontId="36" fillId="0" borderId="22" xfId="42" applyFont="1" applyFill="1" applyBorder="1" applyAlignment="1" applyProtection="1">
      <alignment horizontal="right" vertical="center"/>
    </xf>
    <xf numFmtId="2" fontId="33" fillId="0" borderId="22" xfId="44" applyNumberFormat="1" applyFont="1" applyFill="1" applyBorder="1" applyAlignment="1" applyProtection="1">
      <alignment horizontal="right" vertical="center"/>
    </xf>
    <xf numFmtId="1" fontId="34" fillId="0" borderId="22" xfId="44" applyNumberFormat="1" applyFont="1" applyFill="1" applyBorder="1" applyAlignment="1" applyProtection="1">
      <alignment horizontal="center" vertical="center"/>
    </xf>
    <xf numFmtId="43" fontId="33" fillId="0" borderId="22" xfId="42" applyFont="1" applyFill="1" applyBorder="1" applyAlignment="1" applyProtection="1">
      <alignment horizontal="right" vertical="center"/>
    </xf>
    <xf numFmtId="0" fontId="37" fillId="43" borderId="33" xfId="0" applyFont="1" applyFill="1" applyBorder="1" applyAlignment="1">
      <alignment horizontal="center" vertical="center"/>
    </xf>
    <xf numFmtId="0" fontId="37" fillId="43" borderId="69" xfId="0" applyFont="1" applyFill="1" applyBorder="1" applyAlignment="1">
      <alignment vertical="center"/>
    </xf>
    <xf numFmtId="0" fontId="37" fillId="43" borderId="12" xfId="0" applyFont="1" applyFill="1" applyBorder="1" applyAlignment="1">
      <alignment vertical="center"/>
    </xf>
    <xf numFmtId="0" fontId="36" fillId="43" borderId="13" xfId="0" applyFont="1" applyFill="1" applyBorder="1" applyAlignment="1">
      <alignment vertical="center"/>
    </xf>
    <xf numFmtId="2" fontId="33" fillId="42" borderId="11" xfId="44" applyNumberFormat="1" applyFont="1" applyFill="1" applyBorder="1" applyAlignment="1" applyProtection="1">
      <alignment horizontal="right" vertical="center"/>
    </xf>
    <xf numFmtId="2" fontId="33" fillId="42" borderId="12" xfId="44" applyNumberFormat="1" applyFont="1" applyFill="1" applyBorder="1" applyAlignment="1" applyProtection="1">
      <alignment horizontal="right" vertical="center"/>
    </xf>
    <xf numFmtId="43" fontId="33" fillId="42" borderId="12" xfId="42" applyFont="1" applyFill="1" applyBorder="1" applyAlignment="1" applyProtection="1">
      <alignment horizontal="right" vertical="center"/>
    </xf>
    <xf numFmtId="43" fontId="36" fillId="42" borderId="12" xfId="42" applyFont="1" applyFill="1" applyBorder="1" applyAlignment="1" applyProtection="1">
      <alignment horizontal="right" vertical="center"/>
    </xf>
    <xf numFmtId="43" fontId="36" fillId="42" borderId="13" xfId="42" applyFont="1" applyFill="1" applyBorder="1" applyAlignment="1" applyProtection="1">
      <alignment horizontal="right" vertical="center"/>
    </xf>
    <xf numFmtId="43" fontId="33" fillId="42" borderId="13" xfId="42" applyFont="1" applyFill="1" applyBorder="1" applyAlignment="1" applyProtection="1">
      <alignment horizontal="right" vertical="center"/>
    </xf>
    <xf numFmtId="0" fontId="37" fillId="0" borderId="12" xfId="0" applyFont="1" applyBorder="1" applyAlignment="1">
      <alignment horizontal="center" vertical="center"/>
    </xf>
    <xf numFmtId="0" fontId="37" fillId="0" borderId="12" xfId="0" applyFont="1" applyBorder="1" applyAlignment="1">
      <alignment vertical="center"/>
    </xf>
    <xf numFmtId="0" fontId="36" fillId="0" borderId="12" xfId="0" applyFont="1" applyBorder="1" applyAlignment="1">
      <alignment vertical="center"/>
    </xf>
    <xf numFmtId="43" fontId="36" fillId="0" borderId="12" xfId="42" applyFont="1" applyFill="1" applyBorder="1" applyAlignment="1" applyProtection="1">
      <alignment horizontal="right" vertical="center"/>
    </xf>
    <xf numFmtId="2" fontId="33" fillId="0" borderId="12" xfId="44" applyNumberFormat="1" applyFont="1" applyFill="1" applyBorder="1" applyAlignment="1" applyProtection="1">
      <alignment horizontal="right" vertical="center"/>
    </xf>
    <xf numFmtId="43" fontId="33" fillId="0" borderId="12" xfId="42" applyFont="1" applyFill="1" applyBorder="1" applyAlignment="1" applyProtection="1">
      <alignment horizontal="right" vertical="center"/>
    </xf>
    <xf numFmtId="43" fontId="36" fillId="0" borderId="13" xfId="42" applyFont="1" applyFill="1" applyBorder="1" applyAlignment="1" applyProtection="1">
      <alignment horizontal="right" vertical="center"/>
    </xf>
    <xf numFmtId="0" fontId="37" fillId="43" borderId="22" xfId="0" applyFont="1" applyFill="1" applyBorder="1" applyAlignment="1">
      <alignment horizontal="center" vertical="center"/>
    </xf>
    <xf numFmtId="0" fontId="36" fillId="43" borderId="12" xfId="0" applyFont="1" applyFill="1" applyBorder="1" applyAlignment="1">
      <alignment vertical="center"/>
    </xf>
    <xf numFmtId="43" fontId="36" fillId="39" borderId="10" xfId="42" applyFont="1" applyFill="1" applyBorder="1" applyAlignment="1" applyProtection="1">
      <alignment horizontal="right" vertical="center"/>
      <protection locked="0"/>
    </xf>
    <xf numFmtId="2" fontId="33" fillId="42" borderId="10" xfId="44" applyNumberFormat="1" applyFont="1" applyFill="1" applyBorder="1" applyAlignment="1" applyProtection="1">
      <alignment horizontal="right" vertical="center"/>
    </xf>
    <xf numFmtId="0" fontId="37" fillId="43" borderId="43" xfId="0" applyFont="1" applyFill="1" applyBorder="1" applyAlignment="1">
      <alignment horizontal="center" vertical="center"/>
    </xf>
    <xf numFmtId="0" fontId="37" fillId="43" borderId="40" xfId="0" applyFont="1" applyFill="1" applyBorder="1" applyAlignment="1">
      <alignment horizontal="left" vertical="center"/>
    </xf>
    <xf numFmtId="0" fontId="37" fillId="43" borderId="41" xfId="0" applyFont="1" applyFill="1" applyBorder="1" applyAlignment="1">
      <alignment horizontal="left" vertical="center"/>
    </xf>
    <xf numFmtId="0" fontId="36" fillId="43" borderId="36" xfId="0" applyFont="1" applyFill="1" applyBorder="1" applyAlignment="1">
      <alignment horizontal="right" vertical="center"/>
    </xf>
    <xf numFmtId="43" fontId="36" fillId="52" borderId="37" xfId="42" applyFont="1" applyFill="1" applyBorder="1" applyAlignment="1" applyProtection="1">
      <alignment horizontal="right" vertical="center"/>
    </xf>
    <xf numFmtId="2" fontId="33" fillId="52" borderId="38" xfId="44" applyNumberFormat="1" applyFont="1" applyFill="1" applyBorder="1" applyAlignment="1" applyProtection="1">
      <alignment horizontal="right" vertical="center"/>
    </xf>
    <xf numFmtId="2" fontId="33" fillId="42" borderId="37" xfId="44" applyNumberFormat="1" applyFont="1" applyFill="1" applyBorder="1" applyAlignment="1" applyProtection="1">
      <alignment horizontal="right" vertical="center"/>
    </xf>
    <xf numFmtId="2" fontId="33" fillId="42" borderId="36" xfId="44" applyNumberFormat="1" applyFont="1" applyFill="1" applyBorder="1" applyAlignment="1" applyProtection="1">
      <alignment horizontal="right" vertical="center"/>
    </xf>
    <xf numFmtId="43" fontId="33" fillId="52" borderId="43" xfId="42" applyFont="1" applyFill="1" applyBorder="1" applyAlignment="1" applyProtection="1">
      <alignment horizontal="right" vertical="center"/>
    </xf>
    <xf numFmtId="43" fontId="33" fillId="52" borderId="40" xfId="42" applyFont="1" applyFill="1" applyBorder="1" applyAlignment="1" applyProtection="1">
      <alignment horizontal="right" vertical="center"/>
    </xf>
    <xf numFmtId="43" fontId="33" fillId="52" borderId="41" xfId="42" applyFont="1" applyFill="1" applyBorder="1" applyAlignment="1" applyProtection="1">
      <alignment horizontal="right" vertical="center"/>
    </xf>
    <xf numFmtId="37" fontId="26" fillId="39" borderId="38" xfId="42" applyNumberFormat="1" applyFont="1" applyFill="1" applyBorder="1" applyAlignment="1" applyProtection="1">
      <alignment horizontal="center" vertical="center"/>
      <protection locked="0"/>
    </xf>
    <xf numFmtId="1" fontId="33" fillId="0" borderId="38" xfId="42" applyNumberFormat="1" applyFont="1" applyFill="1" applyBorder="1" applyAlignment="1" applyProtection="1">
      <alignment horizontal="center" vertical="center"/>
    </xf>
    <xf numFmtId="0" fontId="37" fillId="39" borderId="70" xfId="0" applyFont="1" applyFill="1" applyBorder="1" applyAlignment="1">
      <alignment horizontal="center" vertical="center"/>
    </xf>
    <xf numFmtId="0" fontId="37" fillId="43" borderId="61" xfId="0" applyFont="1" applyFill="1" applyBorder="1" applyAlignment="1">
      <alignment horizontal="left" vertical="center"/>
    </xf>
    <xf numFmtId="0" fontId="37" fillId="43" borderId="56" xfId="0" applyFont="1" applyFill="1" applyBorder="1" applyAlignment="1">
      <alignment horizontal="left" vertical="center"/>
    </xf>
    <xf numFmtId="0" fontId="36" fillId="43" borderId="56" xfId="0" applyFont="1" applyFill="1" applyBorder="1" applyAlignment="1">
      <alignment horizontal="right" vertical="center"/>
    </xf>
    <xf numFmtId="43" fontId="36" fillId="52" borderId="70" xfId="42" applyFont="1" applyFill="1" applyBorder="1" applyAlignment="1" applyProtection="1">
      <alignment horizontal="right" vertical="center"/>
    </xf>
    <xf numFmtId="2" fontId="33" fillId="52" borderId="58" xfId="44" applyNumberFormat="1" applyFont="1" applyFill="1" applyBorder="1" applyAlignment="1" applyProtection="1">
      <alignment horizontal="right" vertical="center"/>
    </xf>
    <xf numFmtId="2" fontId="33" fillId="42" borderId="57" xfId="44" applyNumberFormat="1" applyFont="1" applyFill="1" applyBorder="1" applyAlignment="1" applyProtection="1">
      <alignment horizontal="right" vertical="center"/>
    </xf>
    <xf numFmtId="2" fontId="33" fillId="42" borderId="56" xfId="44" applyNumberFormat="1" applyFont="1" applyFill="1" applyBorder="1" applyAlignment="1" applyProtection="1">
      <alignment horizontal="right" vertical="center"/>
    </xf>
    <xf numFmtId="43" fontId="33" fillId="52" borderId="70" xfId="42" applyFont="1" applyFill="1" applyBorder="1" applyAlignment="1" applyProtection="1">
      <alignment horizontal="right" vertical="center"/>
    </xf>
    <xf numFmtId="43" fontId="33" fillId="52" borderId="60" xfId="42" applyFont="1" applyFill="1" applyBorder="1" applyAlignment="1" applyProtection="1">
      <alignment horizontal="right" vertical="center"/>
    </xf>
    <xf numFmtId="43" fontId="33" fillId="52" borderId="61" xfId="42" applyFont="1" applyFill="1" applyBorder="1" applyAlignment="1" applyProtection="1">
      <alignment horizontal="right" vertical="center"/>
    </xf>
    <xf numFmtId="1" fontId="33" fillId="0" borderId="58" xfId="42" applyNumberFormat="1" applyFont="1" applyFill="1" applyBorder="1" applyAlignment="1" applyProtection="1">
      <alignment horizontal="center" vertical="center"/>
    </xf>
    <xf numFmtId="0" fontId="33" fillId="0" borderId="0" xfId="0" applyFont="1" applyAlignment="1">
      <alignment horizontal="center" vertical="center"/>
    </xf>
    <xf numFmtId="0" fontId="37" fillId="43" borderId="27" xfId="0" applyFont="1" applyFill="1" applyBorder="1" applyAlignment="1">
      <alignment horizontal="center" vertical="center"/>
    </xf>
    <xf numFmtId="0" fontId="37" fillId="43" borderId="69" xfId="0" applyFont="1" applyFill="1" applyBorder="1" applyAlignment="1">
      <alignment horizontal="left" vertical="center"/>
    </xf>
    <xf numFmtId="0" fontId="37" fillId="43" borderId="12" xfId="0" applyFont="1" applyFill="1" applyBorder="1" applyAlignment="1">
      <alignment horizontal="left" vertical="center"/>
    </xf>
    <xf numFmtId="0" fontId="36" fillId="43" borderId="13" xfId="0" applyFont="1" applyFill="1" applyBorder="1" applyAlignment="1">
      <alignment horizontal="right" vertical="center"/>
    </xf>
    <xf numFmtId="43" fontId="36" fillId="52" borderId="11" xfId="42" applyFont="1" applyFill="1" applyBorder="1" applyAlignment="1" applyProtection="1">
      <alignment horizontal="right" vertical="center"/>
    </xf>
    <xf numFmtId="2" fontId="33" fillId="52" borderId="32" xfId="44" applyNumberFormat="1" applyFont="1" applyFill="1" applyBorder="1" applyAlignment="1" applyProtection="1">
      <alignment horizontal="right" vertical="center"/>
    </xf>
    <xf numFmtId="43" fontId="33" fillId="52" borderId="27" xfId="42" applyFont="1" applyFill="1" applyBorder="1" applyAlignment="1" applyProtection="1">
      <alignment horizontal="right" vertical="center"/>
    </xf>
    <xf numFmtId="43" fontId="33" fillId="52" borderId="31" xfId="42" applyFont="1" applyFill="1" applyBorder="1" applyAlignment="1" applyProtection="1">
      <alignment horizontal="right" vertical="center"/>
    </xf>
    <xf numFmtId="43" fontId="33" fillId="52" borderId="69" xfId="42" applyFont="1" applyFill="1" applyBorder="1" applyAlignment="1" applyProtection="1">
      <alignment horizontal="right" vertical="center"/>
    </xf>
    <xf numFmtId="37" fontId="22" fillId="0" borderId="32" xfId="42" applyNumberFormat="1" applyFont="1" applyFill="1" applyBorder="1" applyAlignment="1" applyProtection="1">
      <alignment horizontal="center" vertical="center"/>
    </xf>
    <xf numFmtId="0" fontId="36" fillId="43" borderId="12" xfId="0" applyFont="1" applyFill="1" applyBorder="1" applyAlignment="1">
      <alignment horizontal="right" vertical="center"/>
    </xf>
    <xf numFmtId="0" fontId="26" fillId="0" borderId="0" xfId="0" applyFont="1" applyAlignment="1">
      <alignment horizontal="center"/>
    </xf>
    <xf numFmtId="0" fontId="22" fillId="0" borderId="0" xfId="43" applyFont="1" applyAlignment="1" applyProtection="1"/>
    <xf numFmtId="1" fontId="0" fillId="0" borderId="0" xfId="0" applyNumberFormat="1" applyFill="1" applyAlignment="1">
      <alignment horizontal="left" vertical="center" wrapText="1"/>
    </xf>
    <xf numFmtId="2" fontId="0" fillId="37" borderId="0" xfId="0" applyNumberFormat="1" applyFill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36" borderId="11" xfId="0" applyFill="1" applyBorder="1" applyAlignment="1">
      <alignment horizontal="center" vertical="center"/>
    </xf>
    <xf numFmtId="0" fontId="0" fillId="36" borderId="12" xfId="0" applyFill="1" applyBorder="1" applyAlignment="1">
      <alignment horizontal="center" vertical="center"/>
    </xf>
    <xf numFmtId="0" fontId="0" fillId="36" borderId="13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14" fontId="27" fillId="39" borderId="18" xfId="0" applyNumberFormat="1" applyFont="1" applyFill="1" applyBorder="1" applyAlignment="1" applyProtection="1">
      <alignment horizontal="center" vertical="center"/>
      <protection locked="0"/>
    </xf>
    <xf numFmtId="14" fontId="27" fillId="39" borderId="20" xfId="0" applyNumberFormat="1" applyFont="1" applyFill="1" applyBorder="1" applyAlignment="1" applyProtection="1">
      <alignment horizontal="center" vertical="center"/>
      <protection locked="0"/>
    </xf>
    <xf numFmtId="0" fontId="26" fillId="39" borderId="16" xfId="0" applyFont="1" applyFill="1" applyBorder="1" applyAlignment="1" applyProtection="1">
      <alignment horizontal="left" vertical="center"/>
      <protection locked="0"/>
    </xf>
    <xf numFmtId="0" fontId="26" fillId="39" borderId="0" xfId="0" applyFont="1" applyFill="1" applyAlignment="1" applyProtection="1">
      <alignment horizontal="left" vertical="center"/>
      <protection locked="0"/>
    </xf>
    <xf numFmtId="0" fontId="26" fillId="39" borderId="17" xfId="0" applyFont="1" applyFill="1" applyBorder="1" applyAlignment="1" applyProtection="1">
      <alignment horizontal="left" vertical="center"/>
      <protection locked="0"/>
    </xf>
    <xf numFmtId="0" fontId="22" fillId="41" borderId="18" xfId="0" applyFont="1" applyFill="1" applyBorder="1" applyAlignment="1">
      <alignment horizontal="center" vertical="center"/>
    </xf>
    <xf numFmtId="0" fontId="22" fillId="41" borderId="19" xfId="0" applyFont="1" applyFill="1" applyBorder="1" applyAlignment="1">
      <alignment horizontal="center" vertical="center"/>
    </xf>
    <xf numFmtId="0" fontId="26" fillId="39" borderId="18" xfId="0" applyFont="1" applyFill="1" applyBorder="1" applyAlignment="1" applyProtection="1">
      <alignment horizontal="left" vertical="center"/>
      <protection locked="0"/>
    </xf>
    <xf numFmtId="0" fontId="26" fillId="39" borderId="19" xfId="0" applyFont="1" applyFill="1" applyBorder="1" applyAlignment="1" applyProtection="1">
      <alignment horizontal="left" vertical="center"/>
      <protection locked="0"/>
    </xf>
    <xf numFmtId="0" fontId="26" fillId="39" borderId="20" xfId="0" applyFont="1" applyFill="1" applyBorder="1" applyAlignment="1" applyProtection="1">
      <alignment horizontal="left" vertical="center"/>
      <protection locked="0"/>
    </xf>
    <xf numFmtId="0" fontId="22" fillId="41" borderId="22" xfId="0" applyFont="1" applyFill="1" applyBorder="1" applyAlignment="1">
      <alignment horizontal="center" vertical="center"/>
    </xf>
    <xf numFmtId="0" fontId="26" fillId="41" borderId="16" xfId="0" applyFont="1" applyFill="1" applyBorder="1" applyAlignment="1">
      <alignment horizontal="center" vertical="center"/>
    </xf>
    <xf numFmtId="0" fontId="26" fillId="41" borderId="0" xfId="0" applyFont="1" applyFill="1" applyAlignment="1">
      <alignment horizontal="center" vertical="center"/>
    </xf>
    <xf numFmtId="0" fontId="26" fillId="43" borderId="16" xfId="0" applyFont="1" applyFill="1" applyBorder="1" applyAlignment="1">
      <alignment horizontal="center" vertical="center"/>
    </xf>
    <xf numFmtId="0" fontId="26" fillId="43" borderId="0" xfId="0" applyFont="1" applyFill="1" applyAlignment="1">
      <alignment horizontal="center" vertical="center"/>
    </xf>
    <xf numFmtId="0" fontId="26" fillId="43" borderId="17" xfId="0" applyFont="1" applyFill="1" applyBorder="1" applyAlignment="1">
      <alignment horizontal="center" vertical="center"/>
    </xf>
    <xf numFmtId="0" fontId="26" fillId="44" borderId="16" xfId="0" applyFont="1" applyFill="1" applyBorder="1" applyAlignment="1">
      <alignment horizontal="center" vertical="center"/>
    </xf>
    <xf numFmtId="0" fontId="26" fillId="44" borderId="0" xfId="0" applyFont="1" applyFill="1" applyAlignment="1">
      <alignment horizontal="center" vertical="center"/>
    </xf>
    <xf numFmtId="0" fontId="26" fillId="44" borderId="17" xfId="0" applyFont="1" applyFill="1" applyBorder="1" applyAlignment="1">
      <alignment horizontal="center" vertical="center"/>
    </xf>
    <xf numFmtId="0" fontId="22" fillId="39" borderId="11" xfId="0" applyFont="1" applyFill="1" applyBorder="1" applyAlignment="1" applyProtection="1">
      <alignment horizontal="left" vertical="center"/>
      <protection locked="0"/>
    </xf>
    <xf numFmtId="0" fontId="22" fillId="39" borderId="12" xfId="0" applyFont="1" applyFill="1" applyBorder="1" applyAlignment="1" applyProtection="1">
      <alignment horizontal="left" vertical="center"/>
      <protection locked="0"/>
    </xf>
    <xf numFmtId="0" fontId="22" fillId="39" borderId="13" xfId="0" applyFont="1" applyFill="1" applyBorder="1" applyAlignment="1" applyProtection="1">
      <alignment horizontal="left" vertical="center"/>
      <protection locked="0"/>
    </xf>
    <xf numFmtId="0" fontId="22" fillId="39" borderId="21" xfId="0" applyFont="1" applyFill="1" applyBorder="1" applyAlignment="1" applyProtection="1">
      <alignment horizontal="left" vertical="center" wrapText="1"/>
      <protection locked="0"/>
    </xf>
    <xf numFmtId="0" fontId="22" fillId="39" borderId="22" xfId="0" applyFont="1" applyFill="1" applyBorder="1" applyAlignment="1" applyProtection="1">
      <alignment horizontal="left" vertical="center" wrapText="1"/>
      <protection locked="0"/>
    </xf>
    <xf numFmtId="0" fontId="22" fillId="39" borderId="23" xfId="0" applyFont="1" applyFill="1" applyBorder="1" applyAlignment="1" applyProtection="1">
      <alignment horizontal="left" vertical="center" wrapText="1"/>
      <protection locked="0"/>
    </xf>
    <xf numFmtId="0" fontId="22" fillId="39" borderId="21" xfId="0" applyFont="1" applyFill="1" applyBorder="1" applyAlignment="1" applyProtection="1">
      <alignment horizontal="left" vertical="center"/>
      <protection locked="0"/>
    </xf>
    <xf numFmtId="0" fontId="22" fillId="39" borderId="22" xfId="0" applyFont="1" applyFill="1" applyBorder="1" applyAlignment="1" applyProtection="1">
      <alignment horizontal="left" vertical="center"/>
      <protection locked="0"/>
    </xf>
    <xf numFmtId="0" fontId="22" fillId="39" borderId="23" xfId="0" applyFont="1" applyFill="1" applyBorder="1" applyAlignment="1" applyProtection="1">
      <alignment horizontal="left" vertical="center"/>
      <protection locked="0"/>
    </xf>
    <xf numFmtId="0" fontId="26" fillId="41" borderId="13" xfId="0" applyFont="1" applyFill="1" applyBorder="1" applyAlignment="1">
      <alignment horizontal="right" vertical="center"/>
    </xf>
    <xf numFmtId="0" fontId="26" fillId="41" borderId="10" xfId="0" applyFont="1" applyFill="1" applyBorder="1" applyAlignment="1">
      <alignment horizontal="right" vertical="center"/>
    </xf>
    <xf numFmtId="0" fontId="26" fillId="41" borderId="11" xfId="0" applyFont="1" applyFill="1" applyBorder="1" applyAlignment="1">
      <alignment horizontal="right" vertical="center"/>
    </xf>
    <xf numFmtId="0" fontId="22" fillId="0" borderId="22" xfId="0" applyFont="1" applyBorder="1" applyAlignment="1">
      <alignment horizontal="right" vertical="center"/>
    </xf>
    <xf numFmtId="0" fontId="28" fillId="0" borderId="19" xfId="0" applyFont="1" applyBorder="1" applyAlignment="1">
      <alignment horizontal="left" vertical="center"/>
    </xf>
    <xf numFmtId="0" fontId="22" fillId="0" borderId="19" xfId="0" applyFont="1" applyBorder="1" applyAlignment="1">
      <alignment horizontal="left" vertical="center"/>
    </xf>
    <xf numFmtId="0" fontId="40" fillId="43" borderId="11" xfId="0" applyFont="1" applyFill="1" applyBorder="1" applyAlignment="1">
      <alignment horizontal="left" vertical="center"/>
    </xf>
    <xf numFmtId="0" fontId="40" fillId="43" borderId="12" xfId="0" applyFont="1" applyFill="1" applyBorder="1" applyAlignment="1">
      <alignment horizontal="left" vertical="center"/>
    </xf>
    <xf numFmtId="0" fontId="40" fillId="43" borderId="13" xfId="0" applyFont="1" applyFill="1" applyBorder="1" applyAlignment="1">
      <alignment horizontal="left" vertical="center"/>
    </xf>
    <xf numFmtId="0" fontId="26" fillId="43" borderId="16" xfId="0" applyFont="1" applyFill="1" applyBorder="1" applyAlignment="1">
      <alignment horizontal="left" vertical="center"/>
    </xf>
    <xf numFmtId="0" fontId="26" fillId="43" borderId="0" xfId="0" applyFont="1" applyFill="1" applyAlignment="1">
      <alignment horizontal="left" vertical="center"/>
    </xf>
    <xf numFmtId="0" fontId="26" fillId="43" borderId="17" xfId="0" applyFont="1" applyFill="1" applyBorder="1" applyAlignment="1">
      <alignment horizontal="left" vertical="center"/>
    </xf>
    <xf numFmtId="0" fontId="26" fillId="43" borderId="18" xfId="0" applyFont="1" applyFill="1" applyBorder="1" applyAlignment="1">
      <alignment horizontal="left" vertical="center"/>
    </xf>
    <xf numFmtId="0" fontId="26" fillId="43" borderId="20" xfId="0" applyFont="1" applyFill="1" applyBorder="1" applyAlignment="1">
      <alignment horizontal="left" vertical="center"/>
    </xf>
    <xf numFmtId="0" fontId="26" fillId="43" borderId="19" xfId="0" applyFont="1" applyFill="1" applyBorder="1" applyAlignment="1">
      <alignment horizontal="left" vertical="center"/>
    </xf>
    <xf numFmtId="167" fontId="26" fillId="43" borderId="18" xfId="0" applyNumberFormat="1" applyFont="1" applyFill="1" applyBorder="1" applyAlignment="1">
      <alignment horizontal="center" vertical="center"/>
    </xf>
    <xf numFmtId="167" fontId="26" fillId="43" borderId="20" xfId="0" applyNumberFormat="1" applyFont="1" applyFill="1" applyBorder="1" applyAlignment="1">
      <alignment horizontal="center" vertical="center"/>
    </xf>
    <xf numFmtId="167" fontId="27" fillId="43" borderId="18" xfId="0" applyNumberFormat="1" applyFont="1" applyFill="1" applyBorder="1" applyAlignment="1">
      <alignment horizontal="center" vertical="center"/>
    </xf>
    <xf numFmtId="167" fontId="27" fillId="43" borderId="20" xfId="0" applyNumberFormat="1" applyFont="1" applyFill="1" applyBorder="1" applyAlignment="1">
      <alignment horizontal="center" vertical="center"/>
    </xf>
  </cellXfs>
  <cellStyles count="45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3" builtinId="8"/>
    <cellStyle name="Incorreto" xfId="7" builtinId="27" customBuiltin="1"/>
    <cellStyle name="Neutra" xfId="8" builtinId="28" customBuiltin="1"/>
    <cellStyle name="Normal" xfId="0" builtinId="0"/>
    <cellStyle name="Nota" xfId="15" builtinId="10" customBuiltin="1"/>
    <cellStyle name="Porcentagem" xfId="44" builtinId="5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" xfId="42" builtinId="3"/>
  </cellStyles>
  <dxfs count="6">
    <dxf>
      <fill>
        <patternFill>
          <bgColor indexed="10"/>
        </patternFill>
      </fill>
    </dxf>
    <dxf>
      <fill>
        <patternFill patternType="lightUp"/>
      </fill>
    </dxf>
    <dxf>
      <fill>
        <patternFill patternType="solid">
          <bgColor indexed="26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7</xdr:col>
      <xdr:colOff>151987</xdr:colOff>
      <xdr:row>32</xdr:row>
      <xdr:rowOff>180975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206" r="-206"/>
        <a:stretch/>
      </xdr:blipFill>
      <xdr:spPr>
        <a:xfrm>
          <a:off x="609600" y="1143000"/>
          <a:ext cx="8648287" cy="5324475"/>
        </a:xfrm>
        <a:prstGeom prst="rect">
          <a:avLst/>
        </a:prstGeom>
        <a:blipFill>
          <a:blip xmlns:r="http://schemas.openxmlformats.org/officeDocument/2006/relationships" r:embed="rId2"/>
          <a:tile tx="0" ty="0" sx="100000" sy="100000" flip="none" algn="tl"/>
        </a:blipFill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7</xdr:col>
      <xdr:colOff>132937</xdr:colOff>
      <xdr:row>69</xdr:row>
      <xdr:rowOff>114299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7620000"/>
          <a:ext cx="8629237" cy="60197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7</xdr:col>
      <xdr:colOff>110573</xdr:colOff>
      <xdr:row>102</xdr:row>
      <xdr:rowOff>95249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5430500"/>
          <a:ext cx="8606873" cy="52387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7</xdr:col>
      <xdr:colOff>101462</xdr:colOff>
      <xdr:row>137</xdr:row>
      <xdr:rowOff>171449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22288500"/>
          <a:ext cx="8597762" cy="56959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7</xdr:col>
      <xdr:colOff>117613</xdr:colOff>
      <xdr:row>169</xdr:row>
      <xdr:rowOff>132522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29337000"/>
          <a:ext cx="8613913" cy="50855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7</xdr:col>
      <xdr:colOff>84483</xdr:colOff>
      <xdr:row>202</xdr:row>
      <xdr:rowOff>173935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35814000"/>
          <a:ext cx="8580783" cy="53174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7</xdr:col>
      <xdr:colOff>109330</xdr:colOff>
      <xdr:row>236</xdr:row>
      <xdr:rowOff>157370</xdr:rowOff>
    </xdr:to>
    <xdr:pic>
      <xdr:nvPicPr>
        <xdr:cNvPr id="8" name="Imagem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42862500"/>
          <a:ext cx="8605630" cy="54913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7</xdr:col>
      <xdr:colOff>91523</xdr:colOff>
      <xdr:row>268</xdr:row>
      <xdr:rowOff>180975</xdr:rowOff>
    </xdr:to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" y="49911000"/>
          <a:ext cx="8587823" cy="5133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7</xdr:col>
      <xdr:colOff>129623</xdr:colOff>
      <xdr:row>302</xdr:row>
      <xdr:rowOff>133349</xdr:rowOff>
    </xdr:to>
    <xdr:pic>
      <xdr:nvPicPr>
        <xdr:cNvPr id="10" name="Imagem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9600" y="56959500"/>
          <a:ext cx="8625923" cy="5467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7</xdr:col>
      <xdr:colOff>158198</xdr:colOff>
      <xdr:row>335</xdr:row>
      <xdr:rowOff>57150</xdr:rowOff>
    </xdr:to>
    <xdr:pic>
      <xdr:nvPicPr>
        <xdr:cNvPr id="11" name="Imagem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9600" y="63817500"/>
          <a:ext cx="8654498" cy="52006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7</xdr:col>
      <xdr:colOff>76200</xdr:colOff>
      <xdr:row>383</xdr:row>
      <xdr:rowOff>149086</xdr:rowOff>
    </xdr:to>
    <xdr:pic>
      <xdr:nvPicPr>
        <xdr:cNvPr id="12" name="Imagem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9600" y="79438500"/>
          <a:ext cx="8572500" cy="49115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7</xdr:col>
      <xdr:colOff>142461</xdr:colOff>
      <xdr:row>409</xdr:row>
      <xdr:rowOff>149087</xdr:rowOff>
    </xdr:to>
    <xdr:pic>
      <xdr:nvPicPr>
        <xdr:cNvPr id="13" name="Imagem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9600" y="84582000"/>
          <a:ext cx="8638761" cy="47210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411</xdr:row>
      <xdr:rowOff>0</xdr:rowOff>
    </xdr:from>
    <xdr:to>
      <xdr:col>7</xdr:col>
      <xdr:colOff>101048</xdr:colOff>
      <xdr:row>435</xdr:row>
      <xdr:rowOff>24848</xdr:rowOff>
    </xdr:to>
    <xdr:pic>
      <xdr:nvPicPr>
        <xdr:cNvPr id="14" name="Imagem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9600" y="89535000"/>
          <a:ext cx="8597348" cy="4596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7</xdr:col>
      <xdr:colOff>134178</xdr:colOff>
      <xdr:row>458</xdr:row>
      <xdr:rowOff>16565</xdr:rowOff>
    </xdr:to>
    <xdr:pic>
      <xdr:nvPicPr>
        <xdr:cNvPr id="15" name="Imagem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9600" y="94297500"/>
          <a:ext cx="8630478" cy="42075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7</xdr:col>
      <xdr:colOff>76200</xdr:colOff>
      <xdr:row>506</xdr:row>
      <xdr:rowOff>149086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9600" y="108966000"/>
          <a:ext cx="8572500" cy="49115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7</xdr:col>
      <xdr:colOff>142461</xdr:colOff>
      <xdr:row>532</xdr:row>
      <xdr:rowOff>149087</xdr:rowOff>
    </xdr:to>
    <xdr:pic>
      <xdr:nvPicPr>
        <xdr:cNvPr id="17" name="Imagem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9600" y="114109500"/>
          <a:ext cx="8638761" cy="47210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534</xdr:row>
      <xdr:rowOff>0</xdr:rowOff>
    </xdr:from>
    <xdr:to>
      <xdr:col>7</xdr:col>
      <xdr:colOff>101048</xdr:colOff>
      <xdr:row>558</xdr:row>
      <xdr:rowOff>24848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9600" y="119062500"/>
          <a:ext cx="8597348" cy="4596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559</xdr:row>
      <xdr:rowOff>0</xdr:rowOff>
    </xdr:from>
    <xdr:to>
      <xdr:col>7</xdr:col>
      <xdr:colOff>134178</xdr:colOff>
      <xdr:row>581</xdr:row>
      <xdr:rowOff>16565</xdr:rowOff>
    </xdr:to>
    <xdr:pic>
      <xdr:nvPicPr>
        <xdr:cNvPr id="19" name="Imagem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9600" y="123825000"/>
          <a:ext cx="8630478" cy="42075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587</xdr:row>
      <xdr:rowOff>0</xdr:rowOff>
    </xdr:from>
    <xdr:to>
      <xdr:col>5</xdr:col>
      <xdr:colOff>547067</xdr:colOff>
      <xdr:row>614</xdr:row>
      <xdr:rowOff>107673</xdr:rowOff>
    </xdr:to>
    <xdr:pic>
      <xdr:nvPicPr>
        <xdr:cNvPr id="20" name="Imagem 1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9600" y="129540000"/>
          <a:ext cx="7719392" cy="52511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620</xdr:row>
      <xdr:rowOff>0</xdr:rowOff>
    </xdr:from>
    <xdr:to>
      <xdr:col>7</xdr:col>
      <xdr:colOff>134178</xdr:colOff>
      <xdr:row>648</xdr:row>
      <xdr:rowOff>74542</xdr:rowOff>
    </xdr:to>
    <xdr:pic>
      <xdr:nvPicPr>
        <xdr:cNvPr id="21" name="Imagem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09600" y="136207500"/>
          <a:ext cx="8630478" cy="54085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655</xdr:row>
      <xdr:rowOff>0</xdr:rowOff>
    </xdr:from>
    <xdr:to>
      <xdr:col>7</xdr:col>
      <xdr:colOff>125896</xdr:colOff>
      <xdr:row>680</xdr:row>
      <xdr:rowOff>82825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9600" y="143065500"/>
          <a:ext cx="8622196" cy="4845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682</xdr:row>
      <xdr:rowOff>0</xdr:rowOff>
    </xdr:from>
    <xdr:to>
      <xdr:col>7</xdr:col>
      <xdr:colOff>183874</xdr:colOff>
      <xdr:row>706</xdr:row>
      <xdr:rowOff>140804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09600" y="148209000"/>
          <a:ext cx="8680174" cy="47128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718</xdr:row>
      <xdr:rowOff>0</xdr:rowOff>
    </xdr:from>
    <xdr:to>
      <xdr:col>7</xdr:col>
      <xdr:colOff>192157</xdr:colOff>
      <xdr:row>745</xdr:row>
      <xdr:rowOff>49695</xdr:rowOff>
    </xdr:to>
    <xdr:pic>
      <xdr:nvPicPr>
        <xdr:cNvPr id="24" name="Imagem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09600" y="156972000"/>
          <a:ext cx="8688457" cy="51931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751</xdr:row>
      <xdr:rowOff>0</xdr:rowOff>
    </xdr:from>
    <xdr:to>
      <xdr:col>7</xdr:col>
      <xdr:colOff>159026</xdr:colOff>
      <xdr:row>777</xdr:row>
      <xdr:rowOff>140803</xdr:rowOff>
    </xdr:to>
    <xdr:pic>
      <xdr:nvPicPr>
        <xdr:cNvPr id="25" name="Imagem 2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09600" y="163830000"/>
          <a:ext cx="8655326" cy="50938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ho/Downloads/QCI-Obra%20S&#227;o%20Fid&#233;lis%20-%20rev%2011-01-20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ho/Downloads/QCI-Obra%20S&#227;o%20Pedro-rev-07-11-201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ho/Desktop/subsecretaria/Cinema%20nas%20Cidades/S&#227;o%20Pedro%20da%20Aldeia/OR&#199;AMENTO%20D013-17%20Rev16%20A5%20-%20em%20atualizacao%20Sao%20Pedro%20da%20Alde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I"/>
      <sheetName val="CronogFF"/>
      <sheetName val="Controle"/>
    </sheetNames>
    <sheetDataSet>
      <sheetData sheetId="0"/>
      <sheetData sheetId="1">
        <row r="7">
          <cell r="B7" t="str">
            <v>Nº do CT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I"/>
      <sheetName val="CronogFF"/>
      <sheetName val="Controle"/>
    </sheetNames>
    <sheetDataSet>
      <sheetData sheetId="0">
        <row r="5">
          <cell r="B5" t="str">
            <v>Nº do CT</v>
          </cell>
          <cell r="H5" t="str">
            <v>Proponente/Tomador</v>
          </cell>
          <cell r="O5" t="str">
            <v>Município/UF</v>
          </cell>
          <cell r="U5" t="str">
            <v>Empreendimento ( nome/apelido)</v>
          </cell>
        </row>
        <row r="6">
          <cell r="H6" t="str">
            <v>Secretaria de Estado de Cultura-RJ</v>
          </cell>
          <cell r="U6" t="str">
            <v>Cinema da Cidade</v>
          </cell>
        </row>
        <row r="8">
          <cell r="O8" t="str">
            <v>Programa/Modalidade/Ação</v>
          </cell>
        </row>
        <row r="15">
          <cell r="C15" t="str">
            <v>Administração local</v>
          </cell>
          <cell r="R15">
            <v>0.8</v>
          </cell>
          <cell r="U15">
            <v>0.19999999999999996</v>
          </cell>
          <cell r="Y15">
            <v>123632</v>
          </cell>
        </row>
        <row r="16">
          <cell r="C16" t="str">
            <v>Serviços de Escritório, Laboratório e Campo</v>
          </cell>
          <cell r="R16">
            <v>0.8</v>
          </cell>
          <cell r="U16">
            <v>0.19999999999999996</v>
          </cell>
          <cell r="Y16">
            <v>37943.67</v>
          </cell>
        </row>
        <row r="17">
          <cell r="C17" t="str">
            <v>Canteiro de Obra</v>
          </cell>
          <cell r="R17">
            <v>0.8</v>
          </cell>
          <cell r="U17">
            <v>0.19999999999999996</v>
          </cell>
          <cell r="Y17">
            <v>39470.519999999997</v>
          </cell>
        </row>
        <row r="18">
          <cell r="C18" t="str">
            <v>Movimento de Terra</v>
          </cell>
          <cell r="R18">
            <v>0.8</v>
          </cell>
          <cell r="U18">
            <v>0.19999999999999996</v>
          </cell>
          <cell r="Y18">
            <v>37672.879999999997</v>
          </cell>
        </row>
        <row r="19">
          <cell r="C19" t="str">
            <v>Transportes</v>
          </cell>
          <cell r="R19">
            <v>0.8</v>
          </cell>
          <cell r="U19">
            <v>0.19999999999999996</v>
          </cell>
          <cell r="Y19">
            <v>4832</v>
          </cell>
        </row>
        <row r="20">
          <cell r="C20" t="str">
            <v>Serviços Complementares</v>
          </cell>
          <cell r="R20">
            <v>0.8</v>
          </cell>
          <cell r="U20">
            <v>0.19999999999999996</v>
          </cell>
          <cell r="Y20">
            <v>67490.679999999993</v>
          </cell>
        </row>
        <row r="21">
          <cell r="C21" t="str">
            <v>Galerias, Drenos e Conexos</v>
          </cell>
          <cell r="R21">
            <v>0.8</v>
          </cell>
          <cell r="U21">
            <v>0.19999999999999996</v>
          </cell>
          <cell r="Y21">
            <v>32478.98</v>
          </cell>
        </row>
        <row r="22">
          <cell r="C22" t="str">
            <v>Argamassas, Injeções e Consolidações</v>
          </cell>
          <cell r="R22">
            <v>0.8</v>
          </cell>
          <cell r="U22">
            <v>0.19999999999999996</v>
          </cell>
          <cell r="Y22">
            <v>18121.07</v>
          </cell>
        </row>
        <row r="23">
          <cell r="C23" t="str">
            <v>Bases e Pavimentos</v>
          </cell>
          <cell r="R23">
            <v>0.8</v>
          </cell>
          <cell r="U23">
            <v>0.19999999999999996</v>
          </cell>
          <cell r="Y23">
            <v>30554.03</v>
          </cell>
        </row>
        <row r="24">
          <cell r="C24" t="str">
            <v>Serviços de Parques e Jardins</v>
          </cell>
          <cell r="R24">
            <v>0.8</v>
          </cell>
          <cell r="U24">
            <v>0.19999999999999996</v>
          </cell>
          <cell r="Y24">
            <v>3084.23</v>
          </cell>
        </row>
        <row r="25">
          <cell r="C25" t="str">
            <v>Estruturas</v>
          </cell>
          <cell r="R25">
            <v>0.8</v>
          </cell>
          <cell r="U25">
            <v>0.19999999999999996</v>
          </cell>
          <cell r="Y25">
            <v>650208.99</v>
          </cell>
        </row>
        <row r="26">
          <cell r="C26" t="str">
            <v>Alvenarias e Divisórias</v>
          </cell>
          <cell r="R26">
            <v>0.8</v>
          </cell>
          <cell r="U26">
            <v>0.19999999999999996</v>
          </cell>
          <cell r="Y26">
            <v>69084.67</v>
          </cell>
        </row>
        <row r="27">
          <cell r="C27" t="str">
            <v>Rvestimentos de Paredes, Tetos e Pisos</v>
          </cell>
          <cell r="R27">
            <v>0.8</v>
          </cell>
          <cell r="U27">
            <v>0.19999999999999996</v>
          </cell>
          <cell r="Y27">
            <v>445873.4</v>
          </cell>
        </row>
        <row r="28">
          <cell r="C28" t="str">
            <v>Esquadrias de Mad., Serralheria, Ferr. e Vidr.</v>
          </cell>
          <cell r="R28">
            <v>0.8</v>
          </cell>
          <cell r="U28">
            <v>0.19999999999999996</v>
          </cell>
          <cell r="Y28">
            <v>143246.82999999999</v>
          </cell>
        </row>
        <row r="29">
          <cell r="C29" t="str">
            <v>Instalações Elétricas, Hidr., Sanit. E Mec.</v>
          </cell>
          <cell r="R29">
            <v>0.8</v>
          </cell>
          <cell r="U29">
            <v>0.19999999999999996</v>
          </cell>
          <cell r="Y29">
            <v>179038.52</v>
          </cell>
        </row>
        <row r="30">
          <cell r="C30" t="str">
            <v>Coberturas, Isolamentos e Impermeab.</v>
          </cell>
          <cell r="R30">
            <v>0.8</v>
          </cell>
          <cell r="U30">
            <v>0.19999999999999996</v>
          </cell>
          <cell r="Y30">
            <v>110087.43</v>
          </cell>
        </row>
        <row r="31">
          <cell r="C31" t="str">
            <v>Pintura</v>
          </cell>
          <cell r="R31">
            <v>0.8</v>
          </cell>
          <cell r="U31">
            <v>0.19999999999999996</v>
          </cell>
          <cell r="Y31">
            <v>47889.51</v>
          </cell>
        </row>
        <row r="32">
          <cell r="C32" t="str">
            <v>Aparelhos Hidr., Sanit., Eletr., Mecânicos</v>
          </cell>
          <cell r="R32">
            <v>0.8</v>
          </cell>
          <cell r="U32">
            <v>0.19999999999999996</v>
          </cell>
          <cell r="Y32">
            <v>604123.16</v>
          </cell>
        </row>
        <row r="33">
          <cell r="C33" t="str">
            <v>Iluminação Pública</v>
          </cell>
          <cell r="R33">
            <v>0.8</v>
          </cell>
          <cell r="U33">
            <v>0.19999999999999996</v>
          </cell>
          <cell r="Y33">
            <v>20125.349999999999</v>
          </cell>
        </row>
        <row r="39">
          <cell r="B39" t="str">
            <v>Local/Data</v>
          </cell>
        </row>
      </sheetData>
      <sheetData sheetId="1">
        <row r="10">
          <cell r="BT10" t="str">
            <v>Aprovação  (data)</v>
          </cell>
          <cell r="BX10" t="str">
            <v>Mês cronog</v>
          </cell>
          <cell r="CB10" t="str">
            <v>Fim vigência (data)</v>
          </cell>
        </row>
        <row r="14">
          <cell r="H14" t="str">
            <v>Parcela</v>
          </cell>
          <cell r="K14">
            <v>1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D013-17"/>
      <sheetName val="COMPOSIÇÕES"/>
      <sheetName val="QCI"/>
      <sheetName val="CRONFF"/>
      <sheetName val="CONTROLE"/>
    </sheetNames>
    <sheetDataSet>
      <sheetData sheetId="0"/>
      <sheetData sheetId="1"/>
      <sheetData sheetId="2"/>
      <sheetData sheetId="3">
        <row r="16">
          <cell r="G16">
            <v>3.8840294268969282E-2</v>
          </cell>
        </row>
        <row r="17">
          <cell r="G17">
            <v>1.3794672970951626E-2</v>
          </cell>
        </row>
        <row r="18">
          <cell r="G18">
            <v>1.3763029657042193E-2</v>
          </cell>
        </row>
        <row r="19">
          <cell r="G19">
            <v>1.4372869392621846E-2</v>
          </cell>
        </row>
        <row r="20">
          <cell r="G20">
            <v>1.7356517366278823E-3</v>
          </cell>
        </row>
        <row r="21">
          <cell r="G21">
            <v>3.3567880056263696E-2</v>
          </cell>
        </row>
        <row r="22">
          <cell r="G22">
            <v>1.1159104612416331E-2</v>
          </cell>
        </row>
        <row r="23">
          <cell r="G23">
            <v>6.1425626566232582E-3</v>
          </cell>
        </row>
        <row r="24">
          <cell r="G24">
            <v>1.0342149315953895E-2</v>
          </cell>
        </row>
        <row r="25">
          <cell r="G25">
            <v>1.1514536151675059E-3</v>
          </cell>
        </row>
        <row r="26">
          <cell r="G26">
            <v>0.24337606655312091</v>
          </cell>
        </row>
        <row r="27">
          <cell r="G27">
            <v>2.0847274188907111E-2</v>
          </cell>
        </row>
        <row r="28">
          <cell r="G28">
            <v>0.2221714414193848</v>
          </cell>
        </row>
        <row r="29">
          <cell r="G29">
            <v>7.1380141334148509E-2</v>
          </cell>
        </row>
        <row r="30">
          <cell r="G30">
            <v>6.7963542500708185E-2</v>
          </cell>
        </row>
        <row r="31">
          <cell r="G31">
            <v>4.0042183664775889E-2</v>
          </cell>
        </row>
        <row r="32">
          <cell r="G32">
            <v>1.6953366305664318E-2</v>
          </cell>
        </row>
        <row r="33">
          <cell r="G33">
            <v>0.16576698614956309</v>
          </cell>
        </row>
        <row r="34">
          <cell r="G34">
            <v>6.6293296010897828E-3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informativosbc.com.br/cgi-bin/nph-mgwcgi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informativosbc.com.br/cgi-bin/nph-mgwcgi" TargetMode="External"/><Relationship Id="rId1" Type="http://schemas.openxmlformats.org/officeDocument/2006/relationships/hyperlink" Target="https://informativosbc.com.br/cgi-bin/nph-mgwcgi" TargetMode="External"/><Relationship Id="rId6" Type="http://schemas.openxmlformats.org/officeDocument/2006/relationships/hyperlink" Target="https://informativosbc.com.br/cgi-bin/nph-mgwcgi" TargetMode="External"/><Relationship Id="rId5" Type="http://schemas.openxmlformats.org/officeDocument/2006/relationships/hyperlink" Target="https://informativosbc.com.br/cgi-bin/nph-mgwcgi" TargetMode="External"/><Relationship Id="rId4" Type="http://schemas.openxmlformats.org/officeDocument/2006/relationships/hyperlink" Target="https://informativosbc.com.br/cgi-bin/nph-mgwcg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972"/>
  <sheetViews>
    <sheetView tabSelected="1" view="pageBreakPreview" zoomScaleNormal="100" zoomScaleSheetLayoutView="100" workbookViewId="0">
      <selection activeCell="B13" sqref="B13"/>
    </sheetView>
  </sheetViews>
  <sheetFormatPr defaultRowHeight="15"/>
  <cols>
    <col min="1" max="1" width="21.85546875" style="3" bestFit="1" customWidth="1"/>
    <col min="2" max="2" width="13.7109375" style="3" customWidth="1"/>
    <col min="3" max="3" width="85.28515625" style="3" customWidth="1"/>
    <col min="4" max="4" width="8.28515625" style="5" customWidth="1"/>
    <col min="5" max="5" width="12.7109375" style="12" customWidth="1"/>
    <col min="6" max="6" width="11.42578125" style="13" customWidth="1"/>
    <col min="7" max="7" width="5.7109375" style="12" customWidth="1"/>
    <col min="8" max="8" width="12.28515625" style="13" customWidth="1"/>
    <col min="9" max="9" width="16.7109375" style="13" customWidth="1"/>
    <col min="10" max="11" width="9.140625" style="14"/>
    <col min="12" max="12" width="15.7109375" style="14" customWidth="1"/>
    <col min="13" max="16384" width="9.140625" style="14"/>
  </cols>
  <sheetData>
    <row r="2" spans="1:9">
      <c r="C2" s="3" t="s">
        <v>3</v>
      </c>
    </row>
    <row r="3" spans="1:9">
      <c r="A3" s="3" t="s">
        <v>4</v>
      </c>
      <c r="B3" s="176">
        <v>43831</v>
      </c>
      <c r="C3" s="3" t="s">
        <v>5</v>
      </c>
    </row>
    <row r="4" spans="1:9">
      <c r="C4" s="3" t="s">
        <v>3</v>
      </c>
    </row>
    <row r="5" spans="1:9">
      <c r="C5" s="3" t="s">
        <v>6</v>
      </c>
    </row>
    <row r="6" spans="1:9">
      <c r="A6" s="3" t="s">
        <v>7</v>
      </c>
      <c r="B6" s="3" t="s">
        <v>8</v>
      </c>
      <c r="C6" s="3" t="s">
        <v>9</v>
      </c>
    </row>
    <row r="7" spans="1:9">
      <c r="A7" s="3" t="s">
        <v>10</v>
      </c>
      <c r="C7" s="3" t="s">
        <v>11</v>
      </c>
    </row>
    <row r="8" spans="1:9">
      <c r="A8" s="3" t="s">
        <v>12</v>
      </c>
      <c r="C8" s="3" t="s">
        <v>13</v>
      </c>
    </row>
    <row r="9" spans="1:9">
      <c r="A9" s="3" t="s">
        <v>14</v>
      </c>
      <c r="C9" s="3" t="s">
        <v>20</v>
      </c>
    </row>
    <row r="10" spans="1:9">
      <c r="A10" s="3" t="s">
        <v>15</v>
      </c>
      <c r="B10" s="176">
        <v>43831</v>
      </c>
    </row>
    <row r="12" spans="1:9">
      <c r="A12" s="3" t="s">
        <v>21</v>
      </c>
    </row>
    <row r="13" spans="1:9" ht="30">
      <c r="A13" s="3" t="s">
        <v>0</v>
      </c>
      <c r="B13" s="3" t="s">
        <v>1</v>
      </c>
      <c r="C13" s="3" t="s">
        <v>1030</v>
      </c>
      <c r="D13" s="5" t="s">
        <v>978</v>
      </c>
      <c r="E13" s="6" t="s">
        <v>979</v>
      </c>
      <c r="F13" s="4" t="s">
        <v>980</v>
      </c>
      <c r="G13" s="6" t="s">
        <v>2</v>
      </c>
      <c r="H13" s="4" t="s">
        <v>981</v>
      </c>
      <c r="I13" s="7" t="s">
        <v>982</v>
      </c>
    </row>
    <row r="14" spans="1:9" s="19" customFormat="1">
      <c r="A14" s="15" t="s">
        <v>1031</v>
      </c>
      <c r="B14" s="16" t="s">
        <v>1360</v>
      </c>
      <c r="C14" s="16" t="s">
        <v>1359</v>
      </c>
      <c r="D14" s="47"/>
      <c r="E14" s="17"/>
      <c r="F14" s="17"/>
      <c r="G14" s="18"/>
      <c r="H14" s="18"/>
      <c r="I14" s="17"/>
    </row>
    <row r="15" spans="1:9" s="19" customFormat="1">
      <c r="A15" s="20" t="s">
        <v>1350</v>
      </c>
      <c r="B15" s="1"/>
      <c r="C15" s="11" t="s">
        <v>1376</v>
      </c>
      <c r="D15" s="48" t="s">
        <v>1375</v>
      </c>
      <c r="E15" s="8">
        <v>100</v>
      </c>
      <c r="F15" s="8">
        <v>997.18</v>
      </c>
      <c r="G15" s="10">
        <v>24</v>
      </c>
      <c r="H15" s="8">
        <f>TRUNC(+F15*((+G15/100)+1),2)</f>
        <v>1236.5</v>
      </c>
      <c r="I15" s="8">
        <f>TRUNC((+E15*H15),2)</f>
        <v>123650</v>
      </c>
    </row>
    <row r="16" spans="1:9" s="25" customFormat="1">
      <c r="A16" s="21"/>
      <c r="B16" s="2"/>
      <c r="C16" s="22"/>
      <c r="D16" s="49"/>
      <c r="E16" s="23"/>
      <c r="F16" s="23"/>
      <c r="G16" s="24"/>
      <c r="H16" s="23"/>
      <c r="I16" s="8">
        <f t="shared" ref="I16" si="0">TRUNC((+E16*H16),2)</f>
        <v>0</v>
      </c>
    </row>
    <row r="17" spans="1:9" s="19" customFormat="1">
      <c r="A17" s="26"/>
      <c r="B17" s="26"/>
      <c r="C17" s="16" t="s">
        <v>19</v>
      </c>
      <c r="D17" s="47"/>
      <c r="E17" s="17"/>
      <c r="F17" s="17"/>
      <c r="G17" s="18"/>
      <c r="H17" s="18"/>
      <c r="I17" s="85">
        <f>SUM(I15:I15)</f>
        <v>123650</v>
      </c>
    </row>
    <row r="19" spans="1:9" ht="30">
      <c r="A19" s="3" t="s">
        <v>0</v>
      </c>
      <c r="B19" s="3" t="s">
        <v>1</v>
      </c>
      <c r="C19" s="3" t="s">
        <v>1030</v>
      </c>
      <c r="D19" s="5" t="s">
        <v>978</v>
      </c>
      <c r="E19" s="12" t="s">
        <v>979</v>
      </c>
      <c r="F19" s="4" t="s">
        <v>980</v>
      </c>
      <c r="G19" s="12" t="s">
        <v>2</v>
      </c>
      <c r="H19" s="4" t="s">
        <v>981</v>
      </c>
      <c r="I19" s="13" t="s">
        <v>982</v>
      </c>
    </row>
    <row r="20" spans="1:9">
      <c r="A20" s="15" t="s">
        <v>1031</v>
      </c>
      <c r="B20" s="16" t="s">
        <v>16</v>
      </c>
      <c r="C20" s="16" t="s">
        <v>17</v>
      </c>
      <c r="D20" s="47"/>
      <c r="E20" s="27"/>
      <c r="F20" s="17"/>
      <c r="G20" s="27"/>
      <c r="H20" s="17"/>
      <c r="I20" s="17"/>
    </row>
    <row r="21" spans="1:9" ht="60">
      <c r="A21" s="28" t="s">
        <v>1357</v>
      </c>
      <c r="B21" s="3" t="s">
        <v>22</v>
      </c>
      <c r="C21" s="29" t="s">
        <v>984</v>
      </c>
      <c r="D21" s="5" t="s">
        <v>23</v>
      </c>
      <c r="E21" s="12">
        <v>329</v>
      </c>
      <c r="F21" s="54">
        <v>16.22</v>
      </c>
      <c r="G21" s="12">
        <v>24</v>
      </c>
      <c r="H21" s="13">
        <f>TRUNC(+F21*((+G21/100)+1),2)</f>
        <v>20.11</v>
      </c>
      <c r="I21" s="13">
        <f t="shared" ref="I21:I28" si="1">TRUNC((+E21*H21),2)</f>
        <v>6616.19</v>
      </c>
    </row>
    <row r="22" spans="1:9" ht="45">
      <c r="A22" s="30" t="s">
        <v>1032</v>
      </c>
      <c r="B22" s="3" t="s">
        <v>24</v>
      </c>
      <c r="C22" s="29" t="s">
        <v>985</v>
      </c>
      <c r="D22" s="5" t="s">
        <v>25</v>
      </c>
      <c r="E22" s="12">
        <v>1320</v>
      </c>
      <c r="F22" s="54">
        <v>13.47</v>
      </c>
      <c r="G22" s="12">
        <v>24</v>
      </c>
      <c r="H22" s="13">
        <f t="shared" ref="H22:H28" si="2">TRUNC(+F22*((+G22/100)+1),2)</f>
        <v>16.7</v>
      </c>
      <c r="I22" s="13">
        <f t="shared" si="1"/>
        <v>22044</v>
      </c>
    </row>
    <row r="23" spans="1:9">
      <c r="A23" s="30" t="s">
        <v>1033</v>
      </c>
      <c r="B23" s="3" t="s">
        <v>26</v>
      </c>
      <c r="C23" s="29" t="s">
        <v>986</v>
      </c>
      <c r="D23" s="5" t="s">
        <v>25</v>
      </c>
      <c r="E23" s="12">
        <v>1320</v>
      </c>
      <c r="F23" s="54">
        <v>0.22</v>
      </c>
      <c r="G23" s="12">
        <v>24</v>
      </c>
      <c r="H23" s="13">
        <f t="shared" si="2"/>
        <v>0.27</v>
      </c>
      <c r="I23" s="13">
        <f t="shared" si="1"/>
        <v>356.4</v>
      </c>
    </row>
    <row r="24" spans="1:9" ht="30">
      <c r="A24" s="30" t="s">
        <v>1034</v>
      </c>
      <c r="B24" s="3" t="s">
        <v>27</v>
      </c>
      <c r="C24" s="29" t="s">
        <v>987</v>
      </c>
      <c r="D24" s="5" t="s">
        <v>18</v>
      </c>
      <c r="E24" s="12">
        <v>4</v>
      </c>
      <c r="F24" s="54">
        <v>167.05</v>
      </c>
      <c r="G24" s="12">
        <v>24</v>
      </c>
      <c r="H24" s="13">
        <f t="shared" si="2"/>
        <v>207.14</v>
      </c>
      <c r="I24" s="13">
        <f t="shared" si="1"/>
        <v>828.56</v>
      </c>
    </row>
    <row r="25" spans="1:9" ht="45">
      <c r="A25" s="30" t="s">
        <v>1035</v>
      </c>
      <c r="B25" s="3" t="s">
        <v>28</v>
      </c>
      <c r="C25" s="29" t="s">
        <v>988</v>
      </c>
      <c r="D25" s="5" t="s">
        <v>29</v>
      </c>
      <c r="E25" s="12">
        <v>172</v>
      </c>
      <c r="F25" s="54">
        <v>15.96</v>
      </c>
      <c r="G25" s="12">
        <v>24</v>
      </c>
      <c r="H25" s="13">
        <f t="shared" si="2"/>
        <v>19.79</v>
      </c>
      <c r="I25" s="13">
        <f t="shared" si="1"/>
        <v>3403.88</v>
      </c>
    </row>
    <row r="26" spans="1:9">
      <c r="A26" s="30" t="s">
        <v>1334</v>
      </c>
      <c r="B26" s="3" t="s">
        <v>30</v>
      </c>
      <c r="C26" s="29" t="s">
        <v>989</v>
      </c>
      <c r="D26" s="5" t="s">
        <v>25</v>
      </c>
      <c r="E26" s="12">
        <v>476.21</v>
      </c>
      <c r="F26" s="54">
        <v>9</v>
      </c>
      <c r="G26" s="12">
        <v>24</v>
      </c>
      <c r="H26" s="13">
        <f t="shared" si="2"/>
        <v>11.16</v>
      </c>
      <c r="I26" s="13">
        <f t="shared" si="1"/>
        <v>5314.5</v>
      </c>
    </row>
    <row r="27" spans="1:9">
      <c r="A27" s="30" t="s">
        <v>1335</v>
      </c>
      <c r="B27" s="3" t="s">
        <v>31</v>
      </c>
      <c r="C27" s="29" t="s">
        <v>990</v>
      </c>
      <c r="D27" s="5" t="s">
        <v>25</v>
      </c>
      <c r="E27" s="12">
        <v>476.21</v>
      </c>
      <c r="F27" s="54">
        <v>9.1</v>
      </c>
      <c r="G27" s="12">
        <v>24</v>
      </c>
      <c r="H27" s="13">
        <f t="shared" si="2"/>
        <v>11.28</v>
      </c>
      <c r="I27" s="13">
        <f t="shared" si="1"/>
        <v>5371.64</v>
      </c>
    </row>
    <row r="28" spans="1:9">
      <c r="H28" s="13">
        <f t="shared" si="2"/>
        <v>0</v>
      </c>
      <c r="I28" s="13">
        <f t="shared" si="1"/>
        <v>0</v>
      </c>
    </row>
    <row r="29" spans="1:9">
      <c r="C29" s="16" t="s">
        <v>19</v>
      </c>
      <c r="D29" s="47"/>
      <c r="E29" s="27"/>
      <c r="F29" s="17"/>
      <c r="G29" s="27"/>
      <c r="H29" s="27"/>
      <c r="I29" s="85">
        <f>SUM(I21:I28)</f>
        <v>43935.17</v>
      </c>
    </row>
    <row r="30" spans="1:9">
      <c r="H30" s="12"/>
    </row>
    <row r="31" spans="1:9">
      <c r="A31" s="16"/>
      <c r="B31" s="16" t="s">
        <v>33</v>
      </c>
      <c r="C31" s="16" t="s">
        <v>34</v>
      </c>
      <c r="D31" s="47"/>
      <c r="E31" s="27"/>
      <c r="F31" s="17"/>
      <c r="G31" s="27"/>
      <c r="H31" s="27"/>
      <c r="I31" s="31"/>
    </row>
    <row r="32" spans="1:9" ht="45">
      <c r="A32" s="30" t="s">
        <v>1036</v>
      </c>
      <c r="B32" s="29" t="s">
        <v>35</v>
      </c>
      <c r="C32" s="29" t="s">
        <v>991</v>
      </c>
      <c r="D32" s="50" t="s">
        <v>25</v>
      </c>
      <c r="E32" s="32">
        <v>360.8</v>
      </c>
      <c r="F32" s="55">
        <v>17.38</v>
      </c>
      <c r="G32" s="32">
        <v>24</v>
      </c>
      <c r="H32" s="13">
        <f>TRUNC(+F32*((+G32/100)+1),2)</f>
        <v>21.55</v>
      </c>
      <c r="I32" s="33">
        <f t="shared" ref="I32:I38" si="3">TRUNC((+E32*H32),2)</f>
        <v>7775.24</v>
      </c>
    </row>
    <row r="33" spans="1:9" ht="90">
      <c r="A33" s="30" t="s">
        <v>1039</v>
      </c>
      <c r="B33" s="29" t="s">
        <v>36</v>
      </c>
      <c r="C33" s="29" t="s">
        <v>992</v>
      </c>
      <c r="D33" s="50" t="s">
        <v>37</v>
      </c>
      <c r="E33" s="32">
        <v>10</v>
      </c>
      <c r="F33" s="55">
        <v>507.61</v>
      </c>
      <c r="G33" s="32">
        <v>24</v>
      </c>
      <c r="H33" s="13">
        <f t="shared" ref="H33:H38" si="4">TRUNC(+F33*((+G33/100)+1),2)</f>
        <v>629.42999999999995</v>
      </c>
      <c r="I33" s="33">
        <f t="shared" si="3"/>
        <v>6294.3</v>
      </c>
    </row>
    <row r="34" spans="1:9" ht="75">
      <c r="A34" s="30" t="s">
        <v>1040</v>
      </c>
      <c r="B34" s="29" t="s">
        <v>38</v>
      </c>
      <c r="C34" s="29" t="s">
        <v>993</v>
      </c>
      <c r="D34" s="50" t="s">
        <v>37</v>
      </c>
      <c r="E34" s="32">
        <v>10</v>
      </c>
      <c r="F34" s="55">
        <v>578.41</v>
      </c>
      <c r="G34" s="32">
        <v>24</v>
      </c>
      <c r="H34" s="13">
        <f t="shared" si="4"/>
        <v>717.22</v>
      </c>
      <c r="I34" s="33">
        <f t="shared" si="3"/>
        <v>7172.2</v>
      </c>
    </row>
    <row r="35" spans="1:9" ht="45">
      <c r="A35" s="30" t="s">
        <v>1037</v>
      </c>
      <c r="B35" s="29" t="s">
        <v>39</v>
      </c>
      <c r="C35" s="29" t="s">
        <v>994</v>
      </c>
      <c r="D35" s="50" t="s">
        <v>25</v>
      </c>
      <c r="E35" s="32">
        <v>50</v>
      </c>
      <c r="F35" s="55">
        <v>228.65</v>
      </c>
      <c r="G35" s="32">
        <v>24</v>
      </c>
      <c r="H35" s="13">
        <f t="shared" si="4"/>
        <v>283.52</v>
      </c>
      <c r="I35" s="33">
        <f t="shared" si="3"/>
        <v>14176</v>
      </c>
    </row>
    <row r="36" spans="1:9" ht="45">
      <c r="A36" s="30" t="s">
        <v>1041</v>
      </c>
      <c r="B36" s="29" t="s">
        <v>40</v>
      </c>
      <c r="C36" s="29" t="s">
        <v>995</v>
      </c>
      <c r="D36" s="50" t="s">
        <v>18</v>
      </c>
      <c r="E36" s="32">
        <v>1</v>
      </c>
      <c r="F36" s="55">
        <v>2941.06</v>
      </c>
      <c r="G36" s="32">
        <v>24</v>
      </c>
      <c r="H36" s="13">
        <f t="shared" si="4"/>
        <v>3646.91</v>
      </c>
      <c r="I36" s="33">
        <f t="shared" si="3"/>
        <v>3646.91</v>
      </c>
    </row>
    <row r="37" spans="1:9" ht="45">
      <c r="A37" s="30" t="s">
        <v>1038</v>
      </c>
      <c r="B37" s="29" t="s">
        <v>41</v>
      </c>
      <c r="C37" s="29" t="s">
        <v>996</v>
      </c>
      <c r="D37" s="50" t="s">
        <v>18</v>
      </c>
      <c r="E37" s="32">
        <v>1</v>
      </c>
      <c r="F37" s="55">
        <v>1463.19</v>
      </c>
      <c r="G37" s="32">
        <v>24</v>
      </c>
      <c r="H37" s="13">
        <f t="shared" si="4"/>
        <v>1814.35</v>
      </c>
      <c r="I37" s="33">
        <f t="shared" si="3"/>
        <v>1814.35</v>
      </c>
    </row>
    <row r="38" spans="1:9" ht="30">
      <c r="A38" s="30" t="s">
        <v>1043</v>
      </c>
      <c r="B38" s="29" t="s">
        <v>42</v>
      </c>
      <c r="C38" s="29" t="s">
        <v>997</v>
      </c>
      <c r="D38" s="50" t="s">
        <v>25</v>
      </c>
      <c r="E38" s="32">
        <v>8</v>
      </c>
      <c r="F38" s="55">
        <v>324.06</v>
      </c>
      <c r="G38" s="32">
        <v>24</v>
      </c>
      <c r="H38" s="13">
        <f t="shared" si="4"/>
        <v>401.83</v>
      </c>
      <c r="I38" s="33">
        <f t="shared" si="3"/>
        <v>3214.64</v>
      </c>
    </row>
    <row r="39" spans="1:9">
      <c r="C39" s="16" t="s">
        <v>19</v>
      </c>
      <c r="D39" s="47"/>
      <c r="E39" s="27"/>
      <c r="F39" s="17"/>
      <c r="G39" s="27"/>
      <c r="H39" s="27"/>
      <c r="I39" s="85">
        <f>SUM(I32:I38)</f>
        <v>44093.640000000007</v>
      </c>
    </row>
    <row r="40" spans="1:9">
      <c r="H40" s="12"/>
    </row>
    <row r="41" spans="1:9">
      <c r="A41" s="16"/>
      <c r="B41" s="16" t="s">
        <v>43</v>
      </c>
      <c r="C41" s="16" t="s">
        <v>44</v>
      </c>
      <c r="D41" s="47"/>
      <c r="E41" s="27"/>
      <c r="F41" s="17"/>
      <c r="G41" s="27"/>
      <c r="H41" s="27"/>
      <c r="I41" s="31"/>
    </row>
    <row r="42" spans="1:9" ht="30">
      <c r="A42" s="30" t="s">
        <v>1042</v>
      </c>
      <c r="B42" s="29" t="s">
        <v>45</v>
      </c>
      <c r="C42" s="29" t="s">
        <v>998</v>
      </c>
      <c r="D42" s="50" t="s">
        <v>23</v>
      </c>
      <c r="E42" s="35">
        <v>82.61</v>
      </c>
      <c r="F42" s="55">
        <v>45.8</v>
      </c>
      <c r="G42" s="32">
        <v>24</v>
      </c>
      <c r="H42" s="13">
        <f>TRUNC(+F42*((+G42/100)+1),2)</f>
        <v>56.79</v>
      </c>
      <c r="I42" s="33">
        <f t="shared" ref="I42:I49" si="5">TRUNC((+E42*H42),2)</f>
        <v>4691.42</v>
      </c>
    </row>
    <row r="43" spans="1:9">
      <c r="A43" s="30" t="s">
        <v>1044</v>
      </c>
      <c r="B43" s="34" t="s">
        <v>1361</v>
      </c>
      <c r="C43" s="40" t="s">
        <v>1365</v>
      </c>
      <c r="D43" s="50" t="s">
        <v>23</v>
      </c>
      <c r="E43" s="35">
        <v>264</v>
      </c>
      <c r="F43" s="55">
        <v>31.37</v>
      </c>
      <c r="G43" s="32">
        <v>24</v>
      </c>
      <c r="H43" s="13">
        <f t="shared" ref="H43:H49" si="6">TRUNC(+F43*((+G43/100)+1),2)</f>
        <v>38.89</v>
      </c>
      <c r="I43" s="33">
        <f t="shared" si="5"/>
        <v>10266.959999999999</v>
      </c>
    </row>
    <row r="44" spans="1:9">
      <c r="A44" s="30"/>
      <c r="B44" s="29"/>
      <c r="C44" s="40" t="s">
        <v>1362</v>
      </c>
      <c r="D44" s="50"/>
      <c r="E44" s="35"/>
      <c r="F44" s="55"/>
      <c r="G44" s="32"/>
      <c r="I44" s="33"/>
    </row>
    <row r="45" spans="1:9">
      <c r="A45" s="30"/>
      <c r="B45" s="29"/>
      <c r="C45" s="34" t="s">
        <v>1363</v>
      </c>
      <c r="D45" s="50"/>
      <c r="E45" s="35"/>
      <c r="F45" s="55"/>
      <c r="G45" s="32"/>
      <c r="I45" s="33"/>
    </row>
    <row r="46" spans="1:9">
      <c r="A46" s="30"/>
      <c r="B46" s="29"/>
      <c r="C46" s="34" t="s">
        <v>1364</v>
      </c>
      <c r="D46" s="50"/>
      <c r="E46" s="35"/>
      <c r="F46" s="55"/>
      <c r="G46" s="32"/>
      <c r="I46" s="33"/>
    </row>
    <row r="47" spans="1:9" ht="75">
      <c r="A47" s="30" t="s">
        <v>1046</v>
      </c>
      <c r="B47" s="29" t="s">
        <v>46</v>
      </c>
      <c r="C47" s="29" t="s">
        <v>999</v>
      </c>
      <c r="D47" s="50" t="s">
        <v>23</v>
      </c>
      <c r="E47" s="35">
        <v>264</v>
      </c>
      <c r="F47" s="55">
        <v>7</v>
      </c>
      <c r="G47" s="32">
        <v>24</v>
      </c>
      <c r="H47" s="13">
        <f t="shared" si="6"/>
        <v>8.68</v>
      </c>
      <c r="I47" s="33">
        <f t="shared" si="5"/>
        <v>2291.52</v>
      </c>
    </row>
    <row r="48" spans="1:9" ht="30">
      <c r="A48" s="30" t="s">
        <v>1047</v>
      </c>
      <c r="B48" s="29" t="s">
        <v>47</v>
      </c>
      <c r="C48" s="29" t="s">
        <v>1000</v>
      </c>
      <c r="D48" s="50" t="s">
        <v>23</v>
      </c>
      <c r="E48" s="35">
        <v>136.94999999999999</v>
      </c>
      <c r="F48" s="55">
        <v>28.29</v>
      </c>
      <c r="G48" s="32">
        <v>24</v>
      </c>
      <c r="H48" s="13">
        <f t="shared" si="6"/>
        <v>35.07</v>
      </c>
      <c r="I48" s="33">
        <f t="shared" si="5"/>
        <v>4802.83</v>
      </c>
    </row>
    <row r="49" spans="1:9" ht="30">
      <c r="A49" s="30" t="s">
        <v>1045</v>
      </c>
      <c r="B49" s="29" t="s">
        <v>48</v>
      </c>
      <c r="C49" s="29" t="s">
        <v>1001</v>
      </c>
      <c r="D49" s="50" t="s">
        <v>23</v>
      </c>
      <c r="E49" s="35">
        <v>192.76</v>
      </c>
      <c r="F49" s="55">
        <v>6.46</v>
      </c>
      <c r="G49" s="32">
        <v>24</v>
      </c>
      <c r="H49" s="13">
        <f t="shared" si="6"/>
        <v>8.01</v>
      </c>
      <c r="I49" s="33">
        <f t="shared" si="5"/>
        <v>1544</v>
      </c>
    </row>
    <row r="50" spans="1:9">
      <c r="C50" s="16" t="s">
        <v>19</v>
      </c>
      <c r="D50" s="47"/>
      <c r="E50" s="27"/>
      <c r="F50" s="17"/>
      <c r="G50" s="27"/>
      <c r="H50" s="27"/>
      <c r="I50" s="85">
        <f>SUM(I42:I49)</f>
        <v>23596.729999999996</v>
      </c>
    </row>
    <row r="51" spans="1:9">
      <c r="H51" s="12"/>
    </row>
    <row r="52" spans="1:9">
      <c r="A52" s="16"/>
      <c r="B52" s="16" t="s">
        <v>49</v>
      </c>
      <c r="C52" s="16" t="s">
        <v>50</v>
      </c>
      <c r="D52" s="47"/>
      <c r="E52" s="27"/>
      <c r="F52" s="17"/>
      <c r="G52" s="27"/>
      <c r="H52" s="27"/>
      <c r="I52" s="17"/>
    </row>
    <row r="53" spans="1:9">
      <c r="A53" s="30" t="s">
        <v>1049</v>
      </c>
      <c r="B53" s="29" t="s">
        <v>51</v>
      </c>
      <c r="C53" s="29" t="s">
        <v>1391</v>
      </c>
      <c r="D53" s="50" t="s">
        <v>52</v>
      </c>
      <c r="E53" s="35">
        <v>100</v>
      </c>
      <c r="F53" s="55">
        <v>21.65</v>
      </c>
      <c r="G53" s="32">
        <v>24</v>
      </c>
      <c r="H53" s="13">
        <f>TRUNC(+F53*((+G53/100)+1),2)</f>
        <v>26.84</v>
      </c>
      <c r="I53" s="33">
        <f t="shared" ref="I53:I69" si="7">TRUNC((+E53*H53),2)</f>
        <v>2684</v>
      </c>
    </row>
    <row r="54" spans="1:9">
      <c r="A54" s="30"/>
      <c r="B54" s="29"/>
      <c r="C54" s="29" t="s">
        <v>1392</v>
      </c>
      <c r="D54" s="50"/>
      <c r="E54" s="35"/>
      <c r="F54" s="33"/>
      <c r="G54" s="32"/>
      <c r="I54" s="33"/>
    </row>
    <row r="55" spans="1:9">
      <c r="A55" s="30" t="s">
        <v>1061</v>
      </c>
      <c r="B55" s="34" t="s">
        <v>1366</v>
      </c>
      <c r="C55" s="34" t="s">
        <v>1393</v>
      </c>
      <c r="D55" s="50" t="s">
        <v>53</v>
      </c>
      <c r="E55" s="35">
        <v>400.12</v>
      </c>
      <c r="F55" s="55">
        <v>0.99</v>
      </c>
      <c r="G55" s="32">
        <v>24</v>
      </c>
      <c r="H55" s="13">
        <f t="shared" ref="H55:H69" si="8">TRUNC(+F55*((+G55/100)+1),2)</f>
        <v>1.22</v>
      </c>
      <c r="I55" s="33">
        <f t="shared" si="7"/>
        <v>488.14</v>
      </c>
    </row>
    <row r="56" spans="1:9">
      <c r="A56" s="30"/>
      <c r="B56" s="34"/>
      <c r="C56" s="34" t="s">
        <v>1367</v>
      </c>
      <c r="D56" s="50"/>
      <c r="E56" s="35"/>
      <c r="F56" s="33"/>
      <c r="G56" s="32"/>
      <c r="I56" s="33"/>
    </row>
    <row r="57" spans="1:9">
      <c r="A57" s="30"/>
      <c r="B57" s="34"/>
      <c r="C57" s="34" t="s">
        <v>1368</v>
      </c>
      <c r="D57" s="50"/>
      <c r="E57" s="35"/>
      <c r="F57" s="33"/>
      <c r="G57" s="32"/>
      <c r="I57" s="33"/>
    </row>
    <row r="58" spans="1:9">
      <c r="A58" s="30"/>
      <c r="B58" s="34"/>
      <c r="C58" s="34" t="s">
        <v>1369</v>
      </c>
      <c r="D58" s="50"/>
      <c r="E58" s="35"/>
      <c r="F58" s="33"/>
      <c r="G58" s="32"/>
      <c r="I58" s="33"/>
    </row>
    <row r="59" spans="1:9">
      <c r="A59" s="30"/>
      <c r="B59" s="34"/>
      <c r="C59" s="34" t="s">
        <v>1370</v>
      </c>
      <c r="D59" s="50"/>
      <c r="E59" s="35"/>
      <c r="F59" s="33"/>
      <c r="G59" s="32"/>
      <c r="I59" s="33"/>
    </row>
    <row r="60" spans="1:9">
      <c r="A60" s="30" t="s">
        <v>1048</v>
      </c>
      <c r="B60" s="29" t="s">
        <v>54</v>
      </c>
      <c r="C60" s="29" t="s">
        <v>1002</v>
      </c>
      <c r="D60" s="50" t="s">
        <v>18</v>
      </c>
      <c r="E60" s="32">
        <v>2</v>
      </c>
      <c r="F60" s="55">
        <v>56.84</v>
      </c>
      <c r="G60" s="32">
        <v>24</v>
      </c>
      <c r="H60" s="13">
        <f t="shared" si="8"/>
        <v>70.48</v>
      </c>
      <c r="I60" s="33">
        <f t="shared" si="7"/>
        <v>140.96</v>
      </c>
    </row>
    <row r="61" spans="1:9" ht="45">
      <c r="A61" s="30" t="s">
        <v>1053</v>
      </c>
      <c r="B61" s="29" t="s">
        <v>55</v>
      </c>
      <c r="C61" s="29" t="s">
        <v>1394</v>
      </c>
      <c r="D61" s="50" t="s">
        <v>18</v>
      </c>
      <c r="E61" s="32">
        <v>8</v>
      </c>
      <c r="F61" s="55">
        <v>228.08</v>
      </c>
      <c r="G61" s="32">
        <v>24</v>
      </c>
      <c r="H61" s="13">
        <f t="shared" si="8"/>
        <v>282.81</v>
      </c>
      <c r="I61" s="33">
        <f t="shared" si="7"/>
        <v>2262.48</v>
      </c>
    </row>
    <row r="62" spans="1:9" ht="45">
      <c r="A62" s="30" t="s">
        <v>1050</v>
      </c>
      <c r="B62" s="29" t="s">
        <v>56</v>
      </c>
      <c r="C62" s="29" t="s">
        <v>1003</v>
      </c>
      <c r="D62" s="50" t="s">
        <v>23</v>
      </c>
      <c r="E62" s="32">
        <v>37.6</v>
      </c>
      <c r="F62" s="55">
        <v>11.77</v>
      </c>
      <c r="G62" s="32">
        <v>24</v>
      </c>
      <c r="H62" s="13">
        <f t="shared" si="8"/>
        <v>14.59</v>
      </c>
      <c r="I62" s="33">
        <f t="shared" si="7"/>
        <v>548.58000000000004</v>
      </c>
    </row>
    <row r="63" spans="1:9" ht="45">
      <c r="A63" s="30" t="s">
        <v>1051</v>
      </c>
      <c r="B63" s="29" t="s">
        <v>57</v>
      </c>
      <c r="C63" s="29" t="s">
        <v>1004</v>
      </c>
      <c r="D63" s="50" t="s">
        <v>23</v>
      </c>
      <c r="E63" s="32">
        <v>2</v>
      </c>
      <c r="F63" s="55">
        <v>17.66</v>
      </c>
      <c r="G63" s="32">
        <v>24</v>
      </c>
      <c r="H63" s="13">
        <f t="shared" si="8"/>
        <v>21.89</v>
      </c>
      <c r="I63" s="33">
        <f t="shared" si="7"/>
        <v>43.78</v>
      </c>
    </row>
    <row r="64" spans="1:9" ht="45">
      <c r="A64" s="30" t="s">
        <v>1052</v>
      </c>
      <c r="B64" s="29" t="s">
        <v>58</v>
      </c>
      <c r="C64" s="29" t="s">
        <v>1005</v>
      </c>
      <c r="D64" s="50" t="s">
        <v>23</v>
      </c>
      <c r="E64" s="32">
        <v>0.4</v>
      </c>
      <c r="F64" s="55">
        <v>17.66</v>
      </c>
      <c r="G64" s="32">
        <v>24</v>
      </c>
      <c r="H64" s="13">
        <f t="shared" si="8"/>
        <v>21.89</v>
      </c>
      <c r="I64" s="33">
        <f t="shared" si="7"/>
        <v>8.75</v>
      </c>
    </row>
    <row r="65" spans="1:9" ht="45">
      <c r="A65" s="30" t="s">
        <v>1060</v>
      </c>
      <c r="B65" s="29" t="s">
        <v>59</v>
      </c>
      <c r="C65" s="29" t="s">
        <v>1006</v>
      </c>
      <c r="D65" s="50" t="s">
        <v>60</v>
      </c>
      <c r="E65" s="32">
        <v>5000</v>
      </c>
      <c r="F65" s="55">
        <v>0.12</v>
      </c>
      <c r="G65" s="32">
        <v>24</v>
      </c>
      <c r="H65" s="13">
        <f t="shared" si="8"/>
        <v>0.14000000000000001</v>
      </c>
      <c r="I65" s="33">
        <f t="shared" si="7"/>
        <v>700</v>
      </c>
    </row>
    <row r="66" spans="1:9" s="25" customFormat="1">
      <c r="A66" s="20" t="s">
        <v>1358</v>
      </c>
      <c r="B66" s="34" t="s">
        <v>1351</v>
      </c>
      <c r="C66" s="34" t="s">
        <v>1352</v>
      </c>
      <c r="D66" s="51" t="s">
        <v>1353</v>
      </c>
      <c r="E66" s="23">
        <v>4001.2</v>
      </c>
      <c r="F66" s="9">
        <v>1.07</v>
      </c>
      <c r="G66" s="36">
        <v>24</v>
      </c>
      <c r="H66" s="13">
        <f t="shared" si="8"/>
        <v>1.32</v>
      </c>
      <c r="I66" s="33">
        <f t="shared" si="7"/>
        <v>5281.58</v>
      </c>
    </row>
    <row r="67" spans="1:9" s="25" customFormat="1">
      <c r="A67" s="34"/>
      <c r="B67" s="34"/>
      <c r="C67" s="34" t="s">
        <v>1354</v>
      </c>
      <c r="D67" s="49"/>
      <c r="E67" s="23"/>
      <c r="F67" s="23"/>
      <c r="G67" s="24"/>
      <c r="H67" s="13">
        <f t="shared" si="8"/>
        <v>0</v>
      </c>
      <c r="I67" s="33">
        <f t="shared" si="7"/>
        <v>0</v>
      </c>
    </row>
    <row r="68" spans="1:9" s="25" customFormat="1">
      <c r="A68" s="34"/>
      <c r="B68" s="34"/>
      <c r="C68" s="34" t="s">
        <v>1355</v>
      </c>
      <c r="D68" s="49"/>
      <c r="E68" s="23"/>
      <c r="F68" s="23"/>
      <c r="G68" s="24"/>
      <c r="H68" s="13">
        <f t="shared" si="8"/>
        <v>0</v>
      </c>
      <c r="I68" s="33">
        <f t="shared" si="7"/>
        <v>0</v>
      </c>
    </row>
    <row r="69" spans="1:9" s="25" customFormat="1">
      <c r="A69" s="34"/>
      <c r="B69" s="34"/>
      <c r="C69" s="34" t="s">
        <v>1356</v>
      </c>
      <c r="D69" s="49"/>
      <c r="E69" s="23"/>
      <c r="F69" s="23"/>
      <c r="G69" s="24"/>
      <c r="H69" s="13">
        <f t="shared" si="8"/>
        <v>0</v>
      </c>
      <c r="I69" s="33">
        <f t="shared" si="7"/>
        <v>0</v>
      </c>
    </row>
    <row r="70" spans="1:9">
      <c r="B70" s="29"/>
      <c r="C70" s="37" t="s">
        <v>19</v>
      </c>
      <c r="D70" s="52"/>
      <c r="E70" s="38"/>
      <c r="F70" s="39"/>
      <c r="G70" s="38"/>
      <c r="H70" s="38"/>
      <c r="I70" s="86">
        <f>SUM(I53:I66)</f>
        <v>12158.27</v>
      </c>
    </row>
    <row r="71" spans="1:9">
      <c r="B71" s="29"/>
      <c r="C71" s="29"/>
      <c r="D71" s="50"/>
      <c r="E71" s="32"/>
      <c r="F71" s="33"/>
      <c r="G71" s="32"/>
      <c r="H71" s="32"/>
      <c r="I71" s="33"/>
    </row>
    <row r="72" spans="1:9">
      <c r="A72" s="16"/>
      <c r="B72" s="37" t="s">
        <v>61</v>
      </c>
      <c r="C72" s="37" t="s">
        <v>62</v>
      </c>
      <c r="D72" s="52"/>
      <c r="E72" s="38"/>
      <c r="F72" s="39"/>
      <c r="G72" s="38"/>
      <c r="H72" s="38"/>
      <c r="I72" s="39"/>
    </row>
    <row r="73" spans="1:9" ht="30">
      <c r="A73" s="30" t="s">
        <v>1055</v>
      </c>
      <c r="B73" s="29" t="s">
        <v>63</v>
      </c>
      <c r="C73" s="29" t="s">
        <v>1395</v>
      </c>
      <c r="D73" s="50" t="s">
        <v>23</v>
      </c>
      <c r="E73" s="32">
        <v>10.8</v>
      </c>
      <c r="F73" s="55">
        <v>183.97</v>
      </c>
      <c r="G73" s="32">
        <v>24</v>
      </c>
      <c r="H73" s="13">
        <f>TRUNC(+F73*((+G73/100)+1),2)</f>
        <v>228.12</v>
      </c>
      <c r="I73" s="33">
        <f t="shared" ref="I73:I95" si="9">TRUNC((+E73*H73),2)</f>
        <v>2463.69</v>
      </c>
    </row>
    <row r="74" spans="1:9" ht="45">
      <c r="A74" s="30" t="s">
        <v>1056</v>
      </c>
      <c r="B74" s="29" t="s">
        <v>64</v>
      </c>
      <c r="C74" s="29" t="s">
        <v>1396</v>
      </c>
      <c r="D74" s="50" t="s">
        <v>23</v>
      </c>
      <c r="E74" s="32">
        <v>22.14</v>
      </c>
      <c r="F74" s="55">
        <v>254.73</v>
      </c>
      <c r="G74" s="32">
        <v>24</v>
      </c>
      <c r="H74" s="13">
        <f t="shared" ref="H74:H95" si="10">TRUNC(+F74*((+G74/100)+1),2)</f>
        <v>315.86</v>
      </c>
      <c r="I74" s="33">
        <f t="shared" si="9"/>
        <v>6993.14</v>
      </c>
    </row>
    <row r="75" spans="1:9" ht="30">
      <c r="A75" s="30" t="s">
        <v>1057</v>
      </c>
      <c r="B75" s="29" t="s">
        <v>65</v>
      </c>
      <c r="C75" s="29" t="s">
        <v>1397</v>
      </c>
      <c r="D75" s="50" t="s">
        <v>23</v>
      </c>
      <c r="E75" s="32">
        <v>27.84</v>
      </c>
      <c r="F75" s="55">
        <v>53.88</v>
      </c>
      <c r="G75" s="32">
        <v>24</v>
      </c>
      <c r="H75" s="13">
        <f t="shared" si="10"/>
        <v>66.81</v>
      </c>
      <c r="I75" s="33">
        <f t="shared" si="9"/>
        <v>1859.99</v>
      </c>
    </row>
    <row r="76" spans="1:9">
      <c r="A76" s="30" t="s">
        <v>1342</v>
      </c>
      <c r="B76" s="29" t="s">
        <v>66</v>
      </c>
      <c r="C76" s="29" t="s">
        <v>67</v>
      </c>
      <c r="D76" s="50" t="s">
        <v>25</v>
      </c>
      <c r="E76" s="32">
        <v>7.69</v>
      </c>
      <c r="F76" s="55">
        <v>9.52</v>
      </c>
      <c r="G76" s="32">
        <v>24</v>
      </c>
      <c r="H76" s="13">
        <f t="shared" si="10"/>
        <v>11.8</v>
      </c>
      <c r="I76" s="33">
        <f t="shared" si="9"/>
        <v>90.74</v>
      </c>
    </row>
    <row r="77" spans="1:9">
      <c r="A77" s="30" t="s">
        <v>1343</v>
      </c>
      <c r="B77" s="29" t="s">
        <v>68</v>
      </c>
      <c r="C77" s="29" t="s">
        <v>69</v>
      </c>
      <c r="D77" s="50" t="s">
        <v>25</v>
      </c>
      <c r="E77" s="32">
        <v>116.91</v>
      </c>
      <c r="F77" s="55">
        <v>4.7</v>
      </c>
      <c r="G77" s="32">
        <v>24</v>
      </c>
      <c r="H77" s="13">
        <f t="shared" si="10"/>
        <v>5.82</v>
      </c>
      <c r="I77" s="33">
        <f t="shared" si="9"/>
        <v>680.41</v>
      </c>
    </row>
    <row r="78" spans="1:9">
      <c r="A78" s="30" t="s">
        <v>1344</v>
      </c>
      <c r="B78" s="29" t="s">
        <v>70</v>
      </c>
      <c r="C78" s="29" t="s">
        <v>71</v>
      </c>
      <c r="D78" s="50" t="s">
        <v>25</v>
      </c>
      <c r="E78" s="32">
        <v>26.51</v>
      </c>
      <c r="F78" s="55">
        <v>6.27</v>
      </c>
      <c r="G78" s="32">
        <v>24</v>
      </c>
      <c r="H78" s="13">
        <f t="shared" si="10"/>
        <v>7.77</v>
      </c>
      <c r="I78" s="33">
        <f t="shared" si="9"/>
        <v>205.98</v>
      </c>
    </row>
    <row r="79" spans="1:9">
      <c r="A79" s="30" t="s">
        <v>1345</v>
      </c>
      <c r="B79" s="29" t="s">
        <v>72</v>
      </c>
      <c r="C79" s="29" t="s">
        <v>73</v>
      </c>
      <c r="D79" s="50" t="s">
        <v>18</v>
      </c>
      <c r="E79" s="32">
        <v>16</v>
      </c>
      <c r="F79" s="55">
        <v>8.7799999999999994</v>
      </c>
      <c r="G79" s="32">
        <v>24</v>
      </c>
      <c r="H79" s="13">
        <f t="shared" si="10"/>
        <v>10.88</v>
      </c>
      <c r="I79" s="33">
        <f t="shared" si="9"/>
        <v>174.08</v>
      </c>
    </row>
    <row r="80" spans="1:9">
      <c r="A80" s="30" t="s">
        <v>1347</v>
      </c>
      <c r="B80" s="29" t="s">
        <v>74</v>
      </c>
      <c r="C80" s="29" t="s">
        <v>75</v>
      </c>
      <c r="D80" s="50" t="s">
        <v>18</v>
      </c>
      <c r="E80" s="32">
        <v>48</v>
      </c>
      <c r="F80" s="55">
        <v>2.63</v>
      </c>
      <c r="G80" s="32">
        <v>24</v>
      </c>
      <c r="H80" s="13">
        <f t="shared" si="10"/>
        <v>3.26</v>
      </c>
      <c r="I80" s="33">
        <f t="shared" si="9"/>
        <v>156.47999999999999</v>
      </c>
    </row>
    <row r="81" spans="1:9">
      <c r="A81" s="30" t="s">
        <v>1348</v>
      </c>
      <c r="B81" s="29" t="s">
        <v>76</v>
      </c>
      <c r="C81" s="29" t="s">
        <v>77</v>
      </c>
      <c r="D81" s="50" t="s">
        <v>29</v>
      </c>
      <c r="E81" s="32">
        <v>144.4</v>
      </c>
      <c r="F81" s="55">
        <v>3.92</v>
      </c>
      <c r="G81" s="32">
        <v>24</v>
      </c>
      <c r="H81" s="13">
        <f t="shared" si="10"/>
        <v>4.8600000000000003</v>
      </c>
      <c r="I81" s="33">
        <f t="shared" si="9"/>
        <v>701.78</v>
      </c>
    </row>
    <row r="82" spans="1:9">
      <c r="A82" s="30" t="s">
        <v>1349</v>
      </c>
      <c r="B82" s="29" t="s">
        <v>78</v>
      </c>
      <c r="C82" s="29" t="s">
        <v>79</v>
      </c>
      <c r="D82" s="50" t="s">
        <v>25</v>
      </c>
      <c r="E82" s="32">
        <v>142.9</v>
      </c>
      <c r="F82" s="55">
        <v>5.49</v>
      </c>
      <c r="G82" s="32">
        <v>24</v>
      </c>
      <c r="H82" s="13">
        <f t="shared" si="10"/>
        <v>6.8</v>
      </c>
      <c r="I82" s="33">
        <f t="shared" si="9"/>
        <v>971.72</v>
      </c>
    </row>
    <row r="83" spans="1:9">
      <c r="A83" s="30" t="s">
        <v>1346</v>
      </c>
      <c r="B83" s="29" t="s">
        <v>80</v>
      </c>
      <c r="C83" s="29" t="s">
        <v>81</v>
      </c>
      <c r="D83" s="50" t="s">
        <v>25</v>
      </c>
      <c r="E83" s="32">
        <v>178.35</v>
      </c>
      <c r="F83" s="55">
        <v>4.7</v>
      </c>
      <c r="G83" s="32">
        <v>24</v>
      </c>
      <c r="H83" s="13">
        <f t="shared" si="10"/>
        <v>5.82</v>
      </c>
      <c r="I83" s="33">
        <f t="shared" si="9"/>
        <v>1037.99</v>
      </c>
    </row>
    <row r="84" spans="1:9" ht="45">
      <c r="A84" s="30" t="s">
        <v>1059</v>
      </c>
      <c r="B84" s="29" t="s">
        <v>82</v>
      </c>
      <c r="C84" s="29" t="s">
        <v>1007</v>
      </c>
      <c r="D84" s="50" t="s">
        <v>25</v>
      </c>
      <c r="E84" s="32">
        <v>75</v>
      </c>
      <c r="F84" s="55">
        <v>3.14</v>
      </c>
      <c r="G84" s="32">
        <v>24</v>
      </c>
      <c r="H84" s="13">
        <f t="shared" si="10"/>
        <v>3.89</v>
      </c>
      <c r="I84" s="33">
        <f t="shared" si="9"/>
        <v>291.75</v>
      </c>
    </row>
    <row r="85" spans="1:9" ht="75">
      <c r="A85" s="30" t="s">
        <v>1054</v>
      </c>
      <c r="B85" s="29" t="s">
        <v>83</v>
      </c>
      <c r="C85" s="29" t="s">
        <v>1398</v>
      </c>
      <c r="D85" s="50" t="s">
        <v>84</v>
      </c>
      <c r="E85" s="32">
        <v>700</v>
      </c>
      <c r="F85" s="55">
        <v>4</v>
      </c>
      <c r="G85" s="32">
        <v>24</v>
      </c>
      <c r="H85" s="13">
        <f t="shared" si="10"/>
        <v>4.96</v>
      </c>
      <c r="I85" s="33">
        <f t="shared" si="9"/>
        <v>3472</v>
      </c>
    </row>
    <row r="86" spans="1:9" ht="30">
      <c r="A86" s="30" t="s">
        <v>1058</v>
      </c>
      <c r="B86" s="29" t="s">
        <v>85</v>
      </c>
      <c r="C86" s="29" t="s">
        <v>1008</v>
      </c>
      <c r="D86" s="50" t="s">
        <v>25</v>
      </c>
      <c r="E86" s="32">
        <v>472.5</v>
      </c>
      <c r="F86" s="55">
        <v>5.38</v>
      </c>
      <c r="G86" s="32">
        <v>24</v>
      </c>
      <c r="H86" s="13">
        <f t="shared" si="10"/>
        <v>6.67</v>
      </c>
      <c r="I86" s="33">
        <f t="shared" si="9"/>
        <v>3151.57</v>
      </c>
    </row>
    <row r="87" spans="1:9" ht="30">
      <c r="A87" s="30" t="s">
        <v>1324</v>
      </c>
      <c r="B87" s="41" t="s">
        <v>1399</v>
      </c>
      <c r="C87" s="29" t="s">
        <v>1401</v>
      </c>
      <c r="D87" s="50" t="s">
        <v>18</v>
      </c>
      <c r="E87" s="32">
        <v>2</v>
      </c>
      <c r="F87" s="55">
        <v>12.49</v>
      </c>
      <c r="G87" s="32">
        <v>24</v>
      </c>
      <c r="H87" s="13">
        <f t="shared" si="10"/>
        <v>15.48</v>
      </c>
      <c r="I87" s="33">
        <f t="shared" si="9"/>
        <v>30.96</v>
      </c>
    </row>
    <row r="88" spans="1:9">
      <c r="A88" s="30"/>
      <c r="B88" s="41"/>
      <c r="C88" s="3" t="s">
        <v>1402</v>
      </c>
      <c r="D88" s="50"/>
      <c r="E88" s="32"/>
      <c r="F88" s="33"/>
      <c r="G88" s="32"/>
      <c r="I88" s="33"/>
    </row>
    <row r="89" spans="1:9">
      <c r="A89" s="30"/>
      <c r="B89" s="41"/>
      <c r="C89" s="3" t="s">
        <v>1403</v>
      </c>
      <c r="D89" s="50"/>
      <c r="E89" s="32"/>
      <c r="F89" s="33"/>
      <c r="G89" s="32"/>
      <c r="I89" s="33"/>
    </row>
    <row r="90" spans="1:9" ht="45">
      <c r="A90" s="30" t="s">
        <v>1325</v>
      </c>
      <c r="B90" s="29" t="s">
        <v>86</v>
      </c>
      <c r="C90" s="29" t="s">
        <v>1009</v>
      </c>
      <c r="D90" s="50" t="s">
        <v>18</v>
      </c>
      <c r="E90" s="32">
        <v>4</v>
      </c>
      <c r="F90" s="55">
        <v>16.440000000000001</v>
      </c>
      <c r="G90" s="32">
        <v>24</v>
      </c>
      <c r="H90" s="13">
        <f t="shared" si="10"/>
        <v>20.38</v>
      </c>
      <c r="I90" s="33">
        <f t="shared" si="9"/>
        <v>81.52</v>
      </c>
    </row>
    <row r="91" spans="1:9">
      <c r="A91" s="30" t="s">
        <v>1326</v>
      </c>
      <c r="B91" s="29" t="s">
        <v>87</v>
      </c>
      <c r="C91" s="29" t="s">
        <v>88</v>
      </c>
      <c r="D91" s="50" t="s">
        <v>18</v>
      </c>
      <c r="E91" s="32">
        <v>6</v>
      </c>
      <c r="F91" s="55">
        <v>22.24</v>
      </c>
      <c r="G91" s="32">
        <v>24</v>
      </c>
      <c r="H91" s="13">
        <f t="shared" si="10"/>
        <v>27.57</v>
      </c>
      <c r="I91" s="33">
        <f t="shared" si="9"/>
        <v>165.42</v>
      </c>
    </row>
    <row r="92" spans="1:9">
      <c r="A92" s="30"/>
      <c r="B92" s="29"/>
      <c r="C92" s="29" t="s">
        <v>89</v>
      </c>
      <c r="D92" s="50"/>
      <c r="E92" s="32"/>
      <c r="F92" s="33"/>
      <c r="G92" s="32"/>
      <c r="H92" s="13">
        <f t="shared" si="10"/>
        <v>0</v>
      </c>
      <c r="I92" s="33">
        <f t="shared" si="9"/>
        <v>0</v>
      </c>
    </row>
    <row r="93" spans="1:9">
      <c r="A93" s="30"/>
      <c r="B93" s="29"/>
      <c r="C93" s="29" t="s">
        <v>90</v>
      </c>
      <c r="D93" s="50"/>
      <c r="E93" s="32"/>
      <c r="F93" s="33"/>
      <c r="G93" s="32"/>
      <c r="H93" s="13">
        <f t="shared" si="10"/>
        <v>0</v>
      </c>
      <c r="I93" s="33">
        <f t="shared" si="9"/>
        <v>0</v>
      </c>
    </row>
    <row r="94" spans="1:9" ht="45">
      <c r="A94" s="30" t="s">
        <v>1322</v>
      </c>
      <c r="B94" s="40" t="s">
        <v>91</v>
      </c>
      <c r="C94" s="40" t="s">
        <v>1010</v>
      </c>
      <c r="D94" s="64" t="s">
        <v>18</v>
      </c>
      <c r="E94" s="35">
        <v>1</v>
      </c>
      <c r="F94" s="55">
        <v>38959.29</v>
      </c>
      <c r="G94" s="35">
        <v>24</v>
      </c>
      <c r="H94" s="65">
        <f t="shared" si="10"/>
        <v>48309.51</v>
      </c>
      <c r="I94" s="56">
        <f t="shared" si="9"/>
        <v>48309.51</v>
      </c>
    </row>
    <row r="95" spans="1:9" ht="60">
      <c r="A95" s="30" t="s">
        <v>1336</v>
      </c>
      <c r="B95" s="40" t="s">
        <v>92</v>
      </c>
      <c r="C95" s="40" t="s">
        <v>1011</v>
      </c>
      <c r="D95" s="64" t="s">
        <v>18</v>
      </c>
      <c r="E95" s="35">
        <v>2</v>
      </c>
      <c r="F95" s="55">
        <v>18815</v>
      </c>
      <c r="G95" s="35">
        <v>24</v>
      </c>
      <c r="H95" s="65">
        <f t="shared" si="10"/>
        <v>23330.6</v>
      </c>
      <c r="I95" s="56">
        <f t="shared" si="9"/>
        <v>46661.2</v>
      </c>
    </row>
    <row r="96" spans="1:9">
      <c r="B96" s="29"/>
      <c r="C96" s="37" t="s">
        <v>19</v>
      </c>
      <c r="D96" s="52"/>
      <c r="E96" s="38"/>
      <c r="F96" s="39"/>
      <c r="G96" s="38"/>
      <c r="H96" s="38"/>
      <c r="I96" s="86">
        <f>SUM(I73:I95)</f>
        <v>117499.93</v>
      </c>
    </row>
    <row r="97" spans="1:9">
      <c r="B97" s="29"/>
      <c r="C97" s="29"/>
      <c r="D97" s="50"/>
      <c r="E97" s="32"/>
      <c r="F97" s="33"/>
      <c r="G97" s="32"/>
      <c r="H97" s="32"/>
      <c r="I97" s="33"/>
    </row>
    <row r="98" spans="1:9">
      <c r="A98" s="16"/>
      <c r="B98" s="37" t="s">
        <v>93</v>
      </c>
      <c r="C98" s="37" t="s">
        <v>94</v>
      </c>
      <c r="D98" s="52"/>
      <c r="E98" s="38"/>
      <c r="F98" s="39"/>
      <c r="G98" s="38"/>
      <c r="H98" s="38"/>
      <c r="I98" s="39"/>
    </row>
    <row r="99" spans="1:9" ht="60">
      <c r="A99" s="30" t="s">
        <v>1238</v>
      </c>
      <c r="B99" s="29" t="s">
        <v>95</v>
      </c>
      <c r="C99" s="29" t="s">
        <v>1012</v>
      </c>
      <c r="D99" s="50" t="s">
        <v>29</v>
      </c>
      <c r="E99" s="32">
        <v>31.6</v>
      </c>
      <c r="F99" s="55">
        <v>8.5299999999999994</v>
      </c>
      <c r="G99" s="32">
        <v>24</v>
      </c>
      <c r="H99" s="13">
        <f>TRUNC(+F99*((+G99/100)+1),2)</f>
        <v>10.57</v>
      </c>
      <c r="I99" s="33">
        <f t="shared" ref="I99:I112" si="11">TRUNC((+E99*H99),2)</f>
        <v>334.01</v>
      </c>
    </row>
    <row r="100" spans="1:9" ht="48" customHeight="1">
      <c r="A100" s="30" t="s">
        <v>1240</v>
      </c>
      <c r="B100" s="29" t="s">
        <v>96</v>
      </c>
      <c r="C100" s="29" t="s">
        <v>1013</v>
      </c>
      <c r="D100" s="50" t="s">
        <v>29</v>
      </c>
      <c r="E100" s="32">
        <v>10</v>
      </c>
      <c r="F100" s="55">
        <v>15.46</v>
      </c>
      <c r="G100" s="32">
        <v>24</v>
      </c>
      <c r="H100" s="13">
        <f t="shared" ref="H100:H112" si="12">TRUNC(+F100*((+G100/100)+1),2)</f>
        <v>19.170000000000002</v>
      </c>
      <c r="I100" s="33">
        <f t="shared" si="11"/>
        <v>191.7</v>
      </c>
    </row>
    <row r="101" spans="1:9" ht="75">
      <c r="A101" s="30" t="s">
        <v>1255</v>
      </c>
      <c r="B101" s="29" t="s">
        <v>97</v>
      </c>
      <c r="C101" s="29" t="s">
        <v>1014</v>
      </c>
      <c r="D101" s="50" t="s">
        <v>18</v>
      </c>
      <c r="E101" s="32">
        <v>3</v>
      </c>
      <c r="F101" s="55">
        <v>2261.6999999999998</v>
      </c>
      <c r="G101" s="32">
        <v>24</v>
      </c>
      <c r="H101" s="13">
        <f t="shared" si="12"/>
        <v>2804.5</v>
      </c>
      <c r="I101" s="33">
        <f t="shared" si="11"/>
        <v>8413.5</v>
      </c>
    </row>
    <row r="102" spans="1:9" ht="75">
      <c r="A102" s="30" t="s">
        <v>1242</v>
      </c>
      <c r="B102" s="29" t="s">
        <v>98</v>
      </c>
      <c r="C102" s="29" t="s">
        <v>1015</v>
      </c>
      <c r="D102" s="50" t="s">
        <v>18</v>
      </c>
      <c r="E102" s="32">
        <v>6</v>
      </c>
      <c r="F102" s="55">
        <v>1193.3699999999999</v>
      </c>
      <c r="G102" s="32">
        <v>24</v>
      </c>
      <c r="H102" s="13">
        <f t="shared" si="12"/>
        <v>1479.77</v>
      </c>
      <c r="I102" s="33">
        <f t="shared" si="11"/>
        <v>8878.6200000000008</v>
      </c>
    </row>
    <row r="103" spans="1:9" ht="60">
      <c r="A103" s="30" t="s">
        <v>1256</v>
      </c>
      <c r="B103" s="29" t="s">
        <v>99</v>
      </c>
      <c r="C103" s="29" t="s">
        <v>1016</v>
      </c>
      <c r="D103" s="50" t="s">
        <v>18</v>
      </c>
      <c r="E103" s="32">
        <v>10</v>
      </c>
      <c r="F103" s="55">
        <v>317.32</v>
      </c>
      <c r="G103" s="32">
        <v>24</v>
      </c>
      <c r="H103" s="13">
        <f t="shared" si="12"/>
        <v>393.47</v>
      </c>
      <c r="I103" s="33">
        <f t="shared" si="11"/>
        <v>3934.7</v>
      </c>
    </row>
    <row r="104" spans="1:9" ht="60">
      <c r="A104" s="30" t="s">
        <v>1221</v>
      </c>
      <c r="B104" s="29" t="s">
        <v>100</v>
      </c>
      <c r="C104" s="29" t="s">
        <v>1017</v>
      </c>
      <c r="D104" s="50" t="s">
        <v>18</v>
      </c>
      <c r="E104" s="32">
        <v>1</v>
      </c>
      <c r="F104" s="55">
        <v>336.29</v>
      </c>
      <c r="G104" s="32">
        <v>24</v>
      </c>
      <c r="H104" s="13">
        <f t="shared" si="12"/>
        <v>416.99</v>
      </c>
      <c r="I104" s="33">
        <f t="shared" si="11"/>
        <v>416.99</v>
      </c>
    </row>
    <row r="105" spans="1:9" ht="75">
      <c r="A105" s="30" t="s">
        <v>1222</v>
      </c>
      <c r="B105" s="29" t="s">
        <v>101</v>
      </c>
      <c r="C105" s="29" t="s">
        <v>1018</v>
      </c>
      <c r="D105" s="50" t="s">
        <v>29</v>
      </c>
      <c r="E105" s="32">
        <v>30</v>
      </c>
      <c r="F105" s="55">
        <v>10.220000000000001</v>
      </c>
      <c r="G105" s="32">
        <v>24</v>
      </c>
      <c r="H105" s="13">
        <f t="shared" si="12"/>
        <v>12.67</v>
      </c>
      <c r="I105" s="33">
        <f t="shared" si="11"/>
        <v>380.1</v>
      </c>
    </row>
    <row r="106" spans="1:9" ht="75">
      <c r="A106" s="30" t="s">
        <v>1218</v>
      </c>
      <c r="B106" s="29" t="s">
        <v>102</v>
      </c>
      <c r="C106" s="29" t="s">
        <v>1019</v>
      </c>
      <c r="D106" s="50" t="s">
        <v>29</v>
      </c>
      <c r="E106" s="32">
        <v>150</v>
      </c>
      <c r="F106" s="55">
        <v>12.73</v>
      </c>
      <c r="G106" s="32">
        <v>24</v>
      </c>
      <c r="H106" s="13">
        <f t="shared" si="12"/>
        <v>15.78</v>
      </c>
      <c r="I106" s="33">
        <f t="shared" si="11"/>
        <v>2367</v>
      </c>
    </row>
    <row r="107" spans="1:9" ht="90">
      <c r="A107" s="30" t="s">
        <v>1142</v>
      </c>
      <c r="B107" s="29" t="s">
        <v>103</v>
      </c>
      <c r="C107" s="29" t="s">
        <v>1020</v>
      </c>
      <c r="D107" s="50" t="s">
        <v>29</v>
      </c>
      <c r="E107" s="32">
        <v>180</v>
      </c>
      <c r="F107" s="55">
        <v>12.17</v>
      </c>
      <c r="G107" s="32">
        <v>24</v>
      </c>
      <c r="H107" s="13">
        <f t="shared" si="12"/>
        <v>15.09</v>
      </c>
      <c r="I107" s="33">
        <f t="shared" si="11"/>
        <v>2716.2</v>
      </c>
    </row>
    <row r="108" spans="1:9" ht="90">
      <c r="A108" s="30" t="s">
        <v>1152</v>
      </c>
      <c r="B108" s="29" t="s">
        <v>104</v>
      </c>
      <c r="C108" s="29" t="s">
        <v>1021</v>
      </c>
      <c r="D108" s="50" t="s">
        <v>29</v>
      </c>
      <c r="E108" s="32">
        <v>50</v>
      </c>
      <c r="F108" s="55">
        <v>13.64</v>
      </c>
      <c r="G108" s="32">
        <v>24</v>
      </c>
      <c r="H108" s="13">
        <f t="shared" si="12"/>
        <v>16.91</v>
      </c>
      <c r="I108" s="33">
        <f t="shared" si="11"/>
        <v>845.5</v>
      </c>
    </row>
    <row r="109" spans="1:9" ht="90">
      <c r="A109" s="30" t="s">
        <v>1153</v>
      </c>
      <c r="B109" s="29" t="s">
        <v>105</v>
      </c>
      <c r="C109" s="29" t="s">
        <v>1022</v>
      </c>
      <c r="D109" s="50" t="s">
        <v>29</v>
      </c>
      <c r="E109" s="32">
        <v>5</v>
      </c>
      <c r="F109" s="55">
        <v>17.5</v>
      </c>
      <c r="G109" s="32">
        <v>24</v>
      </c>
      <c r="H109" s="13">
        <f t="shared" si="12"/>
        <v>21.7</v>
      </c>
      <c r="I109" s="33">
        <f t="shared" si="11"/>
        <v>108.5</v>
      </c>
    </row>
    <row r="110" spans="1:9" ht="90">
      <c r="A110" s="30" t="s">
        <v>1143</v>
      </c>
      <c r="B110" s="29" t="s">
        <v>106</v>
      </c>
      <c r="C110" s="29" t="s">
        <v>1023</v>
      </c>
      <c r="D110" s="50" t="s">
        <v>29</v>
      </c>
      <c r="E110" s="32">
        <v>50</v>
      </c>
      <c r="F110" s="55">
        <v>22.61</v>
      </c>
      <c r="G110" s="32">
        <v>24</v>
      </c>
      <c r="H110" s="13">
        <f t="shared" si="12"/>
        <v>28.03</v>
      </c>
      <c r="I110" s="33">
        <f t="shared" si="11"/>
        <v>1401.5</v>
      </c>
    </row>
    <row r="111" spans="1:9" ht="30">
      <c r="A111" s="30" t="s">
        <v>1237</v>
      </c>
      <c r="B111" s="29" t="s">
        <v>107</v>
      </c>
      <c r="C111" s="29" t="s">
        <v>1024</v>
      </c>
      <c r="D111" s="50" t="s">
        <v>29</v>
      </c>
      <c r="E111" s="32">
        <v>31.6</v>
      </c>
      <c r="F111" s="55">
        <v>30.9</v>
      </c>
      <c r="G111" s="32">
        <v>24</v>
      </c>
      <c r="H111" s="13">
        <f t="shared" si="12"/>
        <v>38.31</v>
      </c>
      <c r="I111" s="33">
        <f t="shared" si="11"/>
        <v>1210.5899999999999</v>
      </c>
    </row>
    <row r="112" spans="1:9" ht="30">
      <c r="A112" s="30" t="s">
        <v>1239</v>
      </c>
      <c r="B112" s="29" t="s">
        <v>108</v>
      </c>
      <c r="C112" s="29" t="s">
        <v>1025</v>
      </c>
      <c r="D112" s="50" t="s">
        <v>29</v>
      </c>
      <c r="E112" s="32">
        <v>10</v>
      </c>
      <c r="F112" s="55">
        <v>216.99</v>
      </c>
      <c r="G112" s="32">
        <v>24</v>
      </c>
      <c r="H112" s="13">
        <f t="shared" si="12"/>
        <v>269.06</v>
      </c>
      <c r="I112" s="33">
        <f t="shared" si="11"/>
        <v>2690.6</v>
      </c>
    </row>
    <row r="113" spans="1:9">
      <c r="B113" s="29"/>
      <c r="C113" s="37" t="s">
        <v>19</v>
      </c>
      <c r="D113" s="52"/>
      <c r="E113" s="38"/>
      <c r="F113" s="39"/>
      <c r="G113" s="38"/>
      <c r="H113" s="38"/>
      <c r="I113" s="86">
        <f>SUM(I99:I112)</f>
        <v>33889.51</v>
      </c>
    </row>
    <row r="114" spans="1:9">
      <c r="B114" s="29"/>
      <c r="C114" s="29"/>
      <c r="D114" s="50"/>
      <c r="E114" s="32"/>
      <c r="F114" s="33"/>
      <c r="G114" s="32"/>
      <c r="H114" s="32"/>
      <c r="I114" s="33"/>
    </row>
    <row r="115" spans="1:9">
      <c r="A115" s="16"/>
      <c r="B115" s="37" t="s">
        <v>109</v>
      </c>
      <c r="C115" s="37" t="s">
        <v>110</v>
      </c>
      <c r="D115" s="52"/>
      <c r="E115" s="38"/>
      <c r="F115" s="39"/>
      <c r="G115" s="38"/>
      <c r="H115" s="38"/>
      <c r="I115" s="39"/>
    </row>
    <row r="116" spans="1:9">
      <c r="A116" s="30" t="s">
        <v>1062</v>
      </c>
      <c r="B116" s="29" t="s">
        <v>111</v>
      </c>
      <c r="C116" s="29" t="s">
        <v>112</v>
      </c>
      <c r="D116" s="50" t="s">
        <v>23</v>
      </c>
      <c r="E116" s="35">
        <v>49.49</v>
      </c>
      <c r="F116" s="55">
        <v>303.13</v>
      </c>
      <c r="G116" s="32">
        <v>24</v>
      </c>
      <c r="H116" s="13">
        <f>TRUNC(+F116*((+G116/100)+1),2)</f>
        <v>375.88</v>
      </c>
      <c r="I116" s="33">
        <f t="shared" ref="I116" si="13">TRUNC((+E116*H116),2)</f>
        <v>18602.3</v>
      </c>
    </row>
    <row r="117" spans="1:9">
      <c r="B117" s="29"/>
      <c r="C117" s="29"/>
      <c r="D117" s="50"/>
      <c r="E117" s="32"/>
      <c r="F117" s="33"/>
      <c r="G117" s="32"/>
      <c r="H117" s="13">
        <f t="shared" ref="H117" si="14">+F117*((+G117/100)+1)</f>
        <v>0</v>
      </c>
      <c r="I117" s="33"/>
    </row>
    <row r="118" spans="1:9">
      <c r="B118" s="29"/>
      <c r="C118" s="37" t="s">
        <v>19</v>
      </c>
      <c r="D118" s="52"/>
      <c r="E118" s="37"/>
      <c r="F118" s="39"/>
      <c r="G118" s="37"/>
      <c r="H118" s="37"/>
      <c r="I118" s="86">
        <f>SUM(I116:I117)</f>
        <v>18602.3</v>
      </c>
    </row>
    <row r="119" spans="1:9">
      <c r="B119" s="29"/>
      <c r="C119" s="29"/>
      <c r="D119" s="50"/>
      <c r="E119" s="32"/>
      <c r="F119" s="33"/>
      <c r="G119" s="32"/>
      <c r="H119" s="32"/>
      <c r="I119" s="33"/>
    </row>
    <row r="120" spans="1:9">
      <c r="A120" s="16"/>
      <c r="B120" s="37" t="s">
        <v>113</v>
      </c>
      <c r="C120" s="37" t="s">
        <v>114</v>
      </c>
      <c r="D120" s="52"/>
      <c r="E120" s="37"/>
      <c r="F120" s="39"/>
      <c r="G120" s="37"/>
      <c r="H120" s="37"/>
      <c r="I120" s="39"/>
    </row>
    <row r="121" spans="1:9" ht="30">
      <c r="A121" s="30" t="s">
        <v>1063</v>
      </c>
      <c r="B121" s="29" t="s">
        <v>115</v>
      </c>
      <c r="C121" s="29" t="s">
        <v>1026</v>
      </c>
      <c r="D121" s="50" t="s">
        <v>29</v>
      </c>
      <c r="E121" s="32">
        <v>149.5</v>
      </c>
      <c r="F121" s="55">
        <v>40.11</v>
      </c>
      <c r="G121" s="32">
        <v>24</v>
      </c>
      <c r="H121" s="13">
        <f>TRUNC(+F121*((+G121/100)+1),2)</f>
        <v>49.73</v>
      </c>
      <c r="I121" s="33">
        <f t="shared" ref="I121:I125" si="15">TRUNC((+E121*H121),2)</f>
        <v>7434.63</v>
      </c>
    </row>
    <row r="122" spans="1:9">
      <c r="A122" s="30"/>
      <c r="B122" s="29"/>
      <c r="C122" s="29"/>
      <c r="D122" s="50"/>
      <c r="E122" s="32"/>
      <c r="F122" s="33"/>
      <c r="G122" s="32"/>
      <c r="H122" s="13">
        <f t="shared" ref="H122:H125" si="16">TRUNC(+F122*((+G122/100)+1),2)</f>
        <v>0</v>
      </c>
      <c r="I122" s="33">
        <f t="shared" si="15"/>
        <v>0</v>
      </c>
    </row>
    <row r="123" spans="1:9" ht="45">
      <c r="A123" s="30" t="s">
        <v>1066</v>
      </c>
      <c r="B123" s="29" t="s">
        <v>116</v>
      </c>
      <c r="C123" s="29" t="s">
        <v>1027</v>
      </c>
      <c r="D123" s="50" t="s">
        <v>23</v>
      </c>
      <c r="E123" s="32">
        <v>4.8</v>
      </c>
      <c r="F123" s="55">
        <v>104.35</v>
      </c>
      <c r="G123" s="32">
        <v>24</v>
      </c>
      <c r="H123" s="13">
        <f t="shared" si="16"/>
        <v>129.38999999999999</v>
      </c>
      <c r="I123" s="33">
        <f t="shared" si="15"/>
        <v>621.07000000000005</v>
      </c>
    </row>
    <row r="124" spans="1:9" ht="81" customHeight="1">
      <c r="A124" s="30" t="s">
        <v>1064</v>
      </c>
      <c r="B124" s="29" t="s">
        <v>117</v>
      </c>
      <c r="C124" s="29" t="s">
        <v>1028</v>
      </c>
      <c r="D124" s="50" t="s">
        <v>25</v>
      </c>
      <c r="E124" s="32">
        <v>235.36</v>
      </c>
      <c r="F124" s="55">
        <v>72.010000000000005</v>
      </c>
      <c r="G124" s="32">
        <v>24</v>
      </c>
      <c r="H124" s="13">
        <f t="shared" si="16"/>
        <v>89.29</v>
      </c>
      <c r="I124" s="33">
        <f t="shared" si="15"/>
        <v>21015.29</v>
      </c>
    </row>
    <row r="125" spans="1:9" ht="60">
      <c r="A125" s="30" t="s">
        <v>1070</v>
      </c>
      <c r="B125" s="29" t="s">
        <v>118</v>
      </c>
      <c r="C125" s="29" t="s">
        <v>1029</v>
      </c>
      <c r="D125" s="50" t="s">
        <v>29</v>
      </c>
      <c r="E125" s="32">
        <v>25</v>
      </c>
      <c r="F125" s="55">
        <v>75.67</v>
      </c>
      <c r="G125" s="32">
        <v>24</v>
      </c>
      <c r="H125" s="13">
        <f t="shared" si="16"/>
        <v>93.83</v>
      </c>
      <c r="I125" s="33">
        <f t="shared" si="15"/>
        <v>2345.75</v>
      </c>
    </row>
    <row r="126" spans="1:9">
      <c r="B126" s="29"/>
      <c r="C126" s="37" t="s">
        <v>19</v>
      </c>
      <c r="D126" s="52"/>
      <c r="E126" s="38"/>
      <c r="F126" s="39"/>
      <c r="G126" s="38"/>
      <c r="H126" s="38"/>
      <c r="I126" s="86">
        <f>SUM(I121:I125)</f>
        <v>31416.74</v>
      </c>
    </row>
    <row r="127" spans="1:9">
      <c r="B127" s="29"/>
      <c r="C127" s="29"/>
      <c r="D127" s="50"/>
      <c r="E127" s="32"/>
      <c r="F127" s="33"/>
      <c r="G127" s="32"/>
      <c r="H127" s="32"/>
      <c r="I127" s="33"/>
    </row>
    <row r="128" spans="1:9">
      <c r="A128" s="16"/>
      <c r="B128" s="37" t="s">
        <v>119</v>
      </c>
      <c r="C128" s="37" t="s">
        <v>120</v>
      </c>
      <c r="D128" s="52"/>
      <c r="E128" s="38"/>
      <c r="F128" s="39"/>
      <c r="G128" s="38"/>
      <c r="H128" s="38"/>
      <c r="I128" s="39"/>
    </row>
    <row r="129" spans="1:9">
      <c r="A129" s="30" t="s">
        <v>1068</v>
      </c>
      <c r="B129" s="29" t="s">
        <v>121</v>
      </c>
      <c r="C129" s="29" t="s">
        <v>122</v>
      </c>
      <c r="D129" s="50" t="s">
        <v>25</v>
      </c>
      <c r="E129" s="32">
        <v>201.25</v>
      </c>
      <c r="F129" s="55">
        <v>10.79</v>
      </c>
      <c r="G129" s="32">
        <v>24</v>
      </c>
      <c r="H129" s="13">
        <f>TRUNC(+F129*((+G129/100)+1),2)</f>
        <v>13.37</v>
      </c>
      <c r="I129" s="33">
        <f t="shared" ref="I129:I146" si="17">TRUNC((+E129*H129),2)</f>
        <v>2690.71</v>
      </c>
    </row>
    <row r="130" spans="1:9">
      <c r="B130" s="29"/>
      <c r="C130" s="29" t="s">
        <v>123</v>
      </c>
      <c r="D130" s="50"/>
      <c r="E130" s="32"/>
      <c r="F130" s="33"/>
      <c r="G130" s="32"/>
      <c r="H130" s="13">
        <f t="shared" ref="H130:H146" si="18">TRUNC(+F130*((+G130/100)+1),2)</f>
        <v>0</v>
      </c>
      <c r="I130" s="33">
        <f t="shared" si="17"/>
        <v>0</v>
      </c>
    </row>
    <row r="131" spans="1:9">
      <c r="B131" s="29"/>
      <c r="C131" s="29" t="s">
        <v>124</v>
      </c>
      <c r="D131" s="50"/>
      <c r="E131" s="32"/>
      <c r="F131" s="33"/>
      <c r="G131" s="32"/>
      <c r="H131" s="13">
        <f t="shared" si="18"/>
        <v>0</v>
      </c>
      <c r="I131" s="33">
        <f t="shared" si="17"/>
        <v>0</v>
      </c>
    </row>
    <row r="132" spans="1:9">
      <c r="A132" s="30" t="s">
        <v>1073</v>
      </c>
      <c r="B132" s="29" t="s">
        <v>125</v>
      </c>
      <c r="C132" s="29" t="s">
        <v>126</v>
      </c>
      <c r="D132" s="50" t="s">
        <v>18</v>
      </c>
      <c r="E132" s="32">
        <v>7</v>
      </c>
      <c r="F132" s="55">
        <v>40.380000000000003</v>
      </c>
      <c r="G132" s="32">
        <v>24</v>
      </c>
      <c r="H132" s="13">
        <f t="shared" si="18"/>
        <v>50.07</v>
      </c>
      <c r="I132" s="33">
        <f t="shared" si="17"/>
        <v>350.49</v>
      </c>
    </row>
    <row r="133" spans="1:9">
      <c r="B133" s="29"/>
      <c r="C133" s="29" t="s">
        <v>127</v>
      </c>
      <c r="D133" s="50"/>
      <c r="E133" s="32"/>
      <c r="F133" s="33"/>
      <c r="G133" s="32"/>
      <c r="H133" s="13">
        <f t="shared" si="18"/>
        <v>0</v>
      </c>
      <c r="I133" s="33">
        <f t="shared" si="17"/>
        <v>0</v>
      </c>
    </row>
    <row r="134" spans="1:9">
      <c r="B134" s="29"/>
      <c r="C134" s="29" t="s">
        <v>128</v>
      </c>
      <c r="D134" s="50"/>
      <c r="E134" s="32"/>
      <c r="F134" s="33"/>
      <c r="G134" s="32"/>
      <c r="H134" s="13">
        <f t="shared" si="18"/>
        <v>0</v>
      </c>
      <c r="I134" s="33">
        <f t="shared" si="17"/>
        <v>0</v>
      </c>
    </row>
    <row r="135" spans="1:9">
      <c r="B135" s="29"/>
      <c r="C135" s="29" t="s">
        <v>129</v>
      </c>
      <c r="D135" s="50"/>
      <c r="E135" s="32"/>
      <c r="F135" s="33"/>
      <c r="G135" s="32"/>
      <c r="H135" s="13">
        <f t="shared" si="18"/>
        <v>0</v>
      </c>
      <c r="I135" s="33">
        <f t="shared" si="17"/>
        <v>0</v>
      </c>
    </row>
    <row r="136" spans="1:9">
      <c r="A136" s="30" t="s">
        <v>1072</v>
      </c>
      <c r="B136" s="29" t="s">
        <v>130</v>
      </c>
      <c r="C136" s="29" t="s">
        <v>131</v>
      </c>
      <c r="D136" s="50" t="s">
        <v>18</v>
      </c>
      <c r="E136" s="32">
        <v>7</v>
      </c>
      <c r="F136" s="55">
        <v>58.91</v>
      </c>
      <c r="G136" s="32">
        <v>24</v>
      </c>
      <c r="H136" s="13">
        <f t="shared" si="18"/>
        <v>73.040000000000006</v>
      </c>
      <c r="I136" s="33">
        <f t="shared" si="17"/>
        <v>511.28</v>
      </c>
    </row>
    <row r="137" spans="1:9">
      <c r="B137" s="29"/>
      <c r="C137" s="29" t="s">
        <v>132</v>
      </c>
      <c r="D137" s="50"/>
      <c r="E137" s="32"/>
      <c r="F137" s="33"/>
      <c r="G137" s="32"/>
      <c r="H137" s="13">
        <f t="shared" si="18"/>
        <v>0</v>
      </c>
      <c r="I137" s="33">
        <f t="shared" si="17"/>
        <v>0</v>
      </c>
    </row>
    <row r="138" spans="1:9">
      <c r="B138" s="29"/>
      <c r="C138" s="29" t="s">
        <v>133</v>
      </c>
      <c r="D138" s="50"/>
      <c r="E138" s="32"/>
      <c r="F138" s="33"/>
      <c r="G138" s="32"/>
      <c r="H138" s="13">
        <f t="shared" si="18"/>
        <v>0</v>
      </c>
      <c r="I138" s="33">
        <f t="shared" si="17"/>
        <v>0</v>
      </c>
    </row>
    <row r="139" spans="1:9">
      <c r="B139" s="29"/>
      <c r="C139" s="29" t="s">
        <v>134</v>
      </c>
      <c r="D139" s="50"/>
      <c r="E139" s="32"/>
      <c r="F139" s="33"/>
      <c r="G139" s="32"/>
      <c r="H139" s="13">
        <f t="shared" si="18"/>
        <v>0</v>
      </c>
      <c r="I139" s="33">
        <f t="shared" si="17"/>
        <v>0</v>
      </c>
    </row>
    <row r="140" spans="1:9">
      <c r="A140" s="30" t="s">
        <v>1069</v>
      </c>
      <c r="B140" s="29" t="s">
        <v>135</v>
      </c>
      <c r="C140" s="29" t="s">
        <v>136</v>
      </c>
      <c r="D140" s="50" t="s">
        <v>29</v>
      </c>
      <c r="E140" s="32">
        <v>38.17</v>
      </c>
      <c r="F140" s="55">
        <v>35.83</v>
      </c>
      <c r="G140" s="32">
        <v>24</v>
      </c>
      <c r="H140" s="13">
        <f t="shared" si="18"/>
        <v>44.42</v>
      </c>
      <c r="I140" s="33">
        <f t="shared" si="17"/>
        <v>1695.51</v>
      </c>
    </row>
    <row r="141" spans="1:9">
      <c r="B141" s="29"/>
      <c r="C141" s="29" t="s">
        <v>137</v>
      </c>
      <c r="D141" s="50"/>
      <c r="E141" s="32"/>
      <c r="F141" s="33"/>
      <c r="G141" s="32"/>
      <c r="H141" s="13">
        <f t="shared" si="18"/>
        <v>0</v>
      </c>
      <c r="I141" s="33">
        <f t="shared" si="17"/>
        <v>0</v>
      </c>
    </row>
    <row r="142" spans="1:9">
      <c r="A142" s="30" t="s">
        <v>1071</v>
      </c>
      <c r="B142" s="29" t="s">
        <v>138</v>
      </c>
      <c r="C142" s="29" t="s">
        <v>139</v>
      </c>
      <c r="D142" s="50" t="s">
        <v>18</v>
      </c>
      <c r="E142" s="32">
        <v>2</v>
      </c>
      <c r="F142" s="55">
        <v>455.64</v>
      </c>
      <c r="G142" s="32">
        <v>24</v>
      </c>
      <c r="H142" s="13">
        <f t="shared" si="18"/>
        <v>564.99</v>
      </c>
      <c r="I142" s="33">
        <f t="shared" si="17"/>
        <v>1129.98</v>
      </c>
    </row>
    <row r="143" spans="1:9">
      <c r="B143" s="29"/>
      <c r="C143" s="29" t="s">
        <v>140</v>
      </c>
      <c r="D143" s="50"/>
      <c r="E143" s="32"/>
      <c r="F143" s="33"/>
      <c r="G143" s="32"/>
      <c r="H143" s="13">
        <f t="shared" si="18"/>
        <v>0</v>
      </c>
      <c r="I143" s="33">
        <f t="shared" si="17"/>
        <v>0</v>
      </c>
    </row>
    <row r="144" spans="1:9">
      <c r="B144" s="29"/>
      <c r="C144" s="29" t="s">
        <v>141</v>
      </c>
      <c r="D144" s="50"/>
      <c r="E144" s="32"/>
      <c r="F144" s="33"/>
      <c r="G144" s="32"/>
      <c r="H144" s="13">
        <f t="shared" si="18"/>
        <v>0</v>
      </c>
      <c r="I144" s="33">
        <f t="shared" si="17"/>
        <v>0</v>
      </c>
    </row>
    <row r="145" spans="1:9">
      <c r="B145" s="29"/>
      <c r="C145" s="29" t="s">
        <v>142</v>
      </c>
      <c r="D145" s="50"/>
      <c r="E145" s="32"/>
      <c r="F145" s="33"/>
      <c r="G145" s="32"/>
      <c r="H145" s="13">
        <f t="shared" si="18"/>
        <v>0</v>
      </c>
      <c r="I145" s="33">
        <f t="shared" si="17"/>
        <v>0</v>
      </c>
    </row>
    <row r="146" spans="1:9">
      <c r="B146" s="29"/>
      <c r="C146" s="29"/>
      <c r="D146" s="50"/>
      <c r="E146" s="32"/>
      <c r="F146" s="33"/>
      <c r="G146" s="32"/>
      <c r="H146" s="13">
        <f t="shared" si="18"/>
        <v>0</v>
      </c>
      <c r="I146" s="33">
        <f t="shared" si="17"/>
        <v>0</v>
      </c>
    </row>
    <row r="147" spans="1:9">
      <c r="B147" s="29"/>
      <c r="C147" s="37" t="s">
        <v>19</v>
      </c>
      <c r="D147" s="52"/>
      <c r="E147" s="38"/>
      <c r="F147" s="39"/>
      <c r="G147" s="38"/>
      <c r="H147" s="38"/>
      <c r="I147" s="86">
        <f>SUM(I129:I146)</f>
        <v>6377.9699999999993</v>
      </c>
    </row>
    <row r="148" spans="1:9">
      <c r="B148" s="29"/>
      <c r="C148" s="29"/>
      <c r="D148" s="50"/>
      <c r="E148" s="32"/>
      <c r="F148" s="33"/>
      <c r="G148" s="32"/>
      <c r="H148" s="32"/>
      <c r="I148" s="33"/>
    </row>
    <row r="149" spans="1:9">
      <c r="A149" s="16"/>
      <c r="B149" s="37" t="s">
        <v>143</v>
      </c>
      <c r="C149" s="37" t="s">
        <v>144</v>
      </c>
      <c r="D149" s="52"/>
      <c r="E149" s="38"/>
      <c r="F149" s="39"/>
      <c r="G149" s="38"/>
      <c r="H149" s="38"/>
      <c r="I149" s="39"/>
    </row>
    <row r="150" spans="1:9">
      <c r="A150" s="30" t="s">
        <v>1078</v>
      </c>
      <c r="B150" s="29" t="s">
        <v>145</v>
      </c>
      <c r="C150" s="29" t="s">
        <v>146</v>
      </c>
      <c r="D150" s="50" t="s">
        <v>23</v>
      </c>
      <c r="E150" s="32">
        <v>23.34</v>
      </c>
      <c r="F150" s="55">
        <v>309.31</v>
      </c>
      <c r="G150" s="32">
        <v>24</v>
      </c>
      <c r="H150" s="13">
        <f>TRUNC(+F150*((+G150/100)+1),2)</f>
        <v>383.54</v>
      </c>
      <c r="I150" s="33">
        <f t="shared" ref="I150:I190" si="19">TRUNC((+E150*H150),2)</f>
        <v>8951.82</v>
      </c>
    </row>
    <row r="151" spans="1:9">
      <c r="B151" s="29"/>
      <c r="C151" s="29" t="s">
        <v>147</v>
      </c>
      <c r="D151" s="50"/>
      <c r="E151" s="32"/>
      <c r="F151" s="33"/>
      <c r="G151" s="32"/>
      <c r="H151" s="13">
        <f t="shared" ref="H151:H190" si="20">TRUNC(+F151*((+G151/100)+1),2)</f>
        <v>0</v>
      </c>
      <c r="I151" s="33">
        <f t="shared" si="19"/>
        <v>0</v>
      </c>
    </row>
    <row r="152" spans="1:9">
      <c r="B152" s="29"/>
      <c r="C152" s="29" t="s">
        <v>148</v>
      </c>
      <c r="D152" s="50"/>
      <c r="E152" s="32"/>
      <c r="F152" s="33"/>
      <c r="G152" s="32"/>
      <c r="H152" s="13">
        <f t="shared" si="20"/>
        <v>0</v>
      </c>
      <c r="I152" s="33">
        <f t="shared" si="19"/>
        <v>0</v>
      </c>
    </row>
    <row r="153" spans="1:9">
      <c r="A153" s="30" t="s">
        <v>1074</v>
      </c>
      <c r="B153" s="29" t="s">
        <v>149</v>
      </c>
      <c r="C153" s="29" t="s">
        <v>150</v>
      </c>
      <c r="D153" s="50" t="s">
        <v>25</v>
      </c>
      <c r="E153" s="35">
        <v>2164</v>
      </c>
      <c r="F153" s="55">
        <v>52.14</v>
      </c>
      <c r="G153" s="32">
        <v>24</v>
      </c>
      <c r="H153" s="13">
        <f t="shared" si="20"/>
        <v>64.650000000000006</v>
      </c>
      <c r="I153" s="33">
        <f t="shared" si="19"/>
        <v>139902.6</v>
      </c>
    </row>
    <row r="154" spans="1:9">
      <c r="B154" s="29"/>
      <c r="C154" s="29" t="s">
        <v>151</v>
      </c>
      <c r="D154" s="50"/>
      <c r="E154" s="32"/>
      <c r="F154" s="33"/>
      <c r="G154" s="32"/>
      <c r="H154" s="13">
        <f t="shared" si="20"/>
        <v>0</v>
      </c>
      <c r="I154" s="33">
        <f t="shared" si="19"/>
        <v>0</v>
      </c>
    </row>
    <row r="155" spans="1:9">
      <c r="B155" s="29"/>
      <c r="C155" s="29" t="s">
        <v>152</v>
      </c>
      <c r="D155" s="50"/>
      <c r="E155" s="32"/>
      <c r="F155" s="33"/>
      <c r="G155" s="32"/>
      <c r="H155" s="13">
        <f t="shared" si="20"/>
        <v>0</v>
      </c>
      <c r="I155" s="33">
        <f t="shared" si="19"/>
        <v>0</v>
      </c>
    </row>
    <row r="156" spans="1:9">
      <c r="B156" s="29"/>
      <c r="C156" s="29" t="s">
        <v>153</v>
      </c>
      <c r="D156" s="50"/>
      <c r="E156" s="32"/>
      <c r="F156" s="33"/>
      <c r="G156" s="32"/>
      <c r="H156" s="13">
        <f t="shared" si="20"/>
        <v>0</v>
      </c>
      <c r="I156" s="33">
        <f t="shared" si="19"/>
        <v>0</v>
      </c>
    </row>
    <row r="157" spans="1:9">
      <c r="A157" s="30" t="s">
        <v>1075</v>
      </c>
      <c r="B157" s="29" t="s">
        <v>154</v>
      </c>
      <c r="C157" s="29" t="s">
        <v>155</v>
      </c>
      <c r="D157" s="50" t="s">
        <v>23</v>
      </c>
      <c r="E157" s="32">
        <v>96</v>
      </c>
      <c r="F157" s="55">
        <v>8.19</v>
      </c>
      <c r="G157" s="32">
        <v>24</v>
      </c>
      <c r="H157" s="13">
        <f t="shared" si="20"/>
        <v>10.15</v>
      </c>
      <c r="I157" s="33">
        <f t="shared" si="19"/>
        <v>974.4</v>
      </c>
    </row>
    <row r="158" spans="1:9">
      <c r="B158" s="29"/>
      <c r="C158" s="29" t="s">
        <v>156</v>
      </c>
      <c r="D158" s="50"/>
      <c r="E158" s="32"/>
      <c r="F158" s="33"/>
      <c r="G158" s="32"/>
      <c r="H158" s="13">
        <f t="shared" si="20"/>
        <v>0</v>
      </c>
      <c r="I158" s="33">
        <f t="shared" si="19"/>
        <v>0</v>
      </c>
    </row>
    <row r="159" spans="1:9">
      <c r="A159" s="30" t="s">
        <v>1076</v>
      </c>
      <c r="B159" s="29" t="s">
        <v>157</v>
      </c>
      <c r="C159" s="29" t="s">
        <v>158</v>
      </c>
      <c r="D159" s="50" t="s">
        <v>23</v>
      </c>
      <c r="E159" s="32">
        <v>168</v>
      </c>
      <c r="F159" s="55">
        <v>11.99</v>
      </c>
      <c r="G159" s="32">
        <v>24</v>
      </c>
      <c r="H159" s="13">
        <f t="shared" si="20"/>
        <v>14.86</v>
      </c>
      <c r="I159" s="33">
        <f t="shared" si="19"/>
        <v>2496.48</v>
      </c>
    </row>
    <row r="160" spans="1:9">
      <c r="B160" s="29"/>
      <c r="C160" s="29" t="s">
        <v>159</v>
      </c>
      <c r="D160" s="50"/>
      <c r="E160" s="32"/>
      <c r="F160" s="33"/>
      <c r="G160" s="32"/>
      <c r="H160" s="13">
        <f t="shared" si="20"/>
        <v>0</v>
      </c>
      <c r="I160" s="33">
        <f t="shared" si="19"/>
        <v>0</v>
      </c>
    </row>
    <row r="161" spans="1:9">
      <c r="A161" s="30" t="s">
        <v>1077</v>
      </c>
      <c r="B161" s="29" t="s">
        <v>160</v>
      </c>
      <c r="C161" s="29" t="s">
        <v>161</v>
      </c>
      <c r="D161" s="50" t="s">
        <v>23</v>
      </c>
      <c r="E161" s="32">
        <v>240</v>
      </c>
      <c r="F161" s="55">
        <v>15.98</v>
      </c>
      <c r="G161" s="32">
        <v>24</v>
      </c>
      <c r="H161" s="13">
        <f t="shared" si="20"/>
        <v>19.809999999999999</v>
      </c>
      <c r="I161" s="33">
        <f t="shared" si="19"/>
        <v>4754.3999999999996</v>
      </c>
    </row>
    <row r="162" spans="1:9">
      <c r="B162" s="29"/>
      <c r="C162" s="29" t="s">
        <v>159</v>
      </c>
      <c r="D162" s="50"/>
      <c r="E162" s="32"/>
      <c r="F162" s="33"/>
      <c r="G162" s="32"/>
      <c r="H162" s="13">
        <f t="shared" si="20"/>
        <v>0</v>
      </c>
      <c r="I162" s="33">
        <f t="shared" si="19"/>
        <v>0</v>
      </c>
    </row>
    <row r="163" spans="1:9">
      <c r="A163" s="30" t="s">
        <v>1080</v>
      </c>
      <c r="B163" s="29" t="s">
        <v>162</v>
      </c>
      <c r="C163" s="29" t="s">
        <v>163</v>
      </c>
      <c r="D163" s="50" t="s">
        <v>164</v>
      </c>
      <c r="E163" s="32">
        <v>1749</v>
      </c>
      <c r="F163" s="55">
        <v>4.01</v>
      </c>
      <c r="G163" s="32">
        <v>24</v>
      </c>
      <c r="H163" s="13">
        <f t="shared" si="20"/>
        <v>4.97</v>
      </c>
      <c r="I163" s="33">
        <f t="shared" si="19"/>
        <v>8692.5300000000007</v>
      </c>
    </row>
    <row r="164" spans="1:9">
      <c r="B164" s="29"/>
      <c r="C164" s="29" t="s">
        <v>165</v>
      </c>
      <c r="D164" s="50"/>
      <c r="E164" s="32"/>
      <c r="F164" s="33"/>
      <c r="G164" s="32"/>
      <c r="H164" s="13">
        <f t="shared" si="20"/>
        <v>0</v>
      </c>
      <c r="I164" s="33">
        <f t="shared" si="19"/>
        <v>0</v>
      </c>
    </row>
    <row r="165" spans="1:9">
      <c r="B165" s="29"/>
      <c r="C165" s="29" t="s">
        <v>166</v>
      </c>
      <c r="D165" s="50"/>
      <c r="E165" s="32"/>
      <c r="F165" s="33"/>
      <c r="G165" s="32"/>
      <c r="H165" s="13">
        <f t="shared" si="20"/>
        <v>0</v>
      </c>
      <c r="I165" s="33">
        <f t="shared" si="19"/>
        <v>0</v>
      </c>
    </row>
    <row r="166" spans="1:9">
      <c r="B166" s="29"/>
      <c r="C166" s="29" t="s">
        <v>167</v>
      </c>
      <c r="D166" s="50"/>
      <c r="E166" s="32"/>
      <c r="F166" s="33"/>
      <c r="G166" s="32"/>
      <c r="H166" s="13">
        <f t="shared" si="20"/>
        <v>0</v>
      </c>
      <c r="I166" s="33">
        <f t="shared" si="19"/>
        <v>0</v>
      </c>
    </row>
    <row r="167" spans="1:9">
      <c r="A167" s="30" t="s">
        <v>1081</v>
      </c>
      <c r="B167" s="29" t="s">
        <v>168</v>
      </c>
      <c r="C167" s="29" t="s">
        <v>163</v>
      </c>
      <c r="D167" s="50" t="s">
        <v>164</v>
      </c>
      <c r="E167" s="32">
        <v>17617</v>
      </c>
      <c r="F167" s="55">
        <v>4.0599999999999996</v>
      </c>
      <c r="G167" s="32">
        <v>24</v>
      </c>
      <c r="H167" s="13">
        <f t="shared" si="20"/>
        <v>5.03</v>
      </c>
      <c r="I167" s="33">
        <f t="shared" si="19"/>
        <v>88613.51</v>
      </c>
    </row>
    <row r="168" spans="1:9">
      <c r="B168" s="29"/>
      <c r="C168" s="29" t="s">
        <v>165</v>
      </c>
      <c r="D168" s="50"/>
      <c r="E168" s="32"/>
      <c r="F168" s="33"/>
      <c r="G168" s="32"/>
      <c r="H168" s="13">
        <f t="shared" si="20"/>
        <v>0</v>
      </c>
      <c r="I168" s="33">
        <f t="shared" si="19"/>
        <v>0</v>
      </c>
    </row>
    <row r="169" spans="1:9">
      <c r="B169" s="29"/>
      <c r="C169" s="29" t="s">
        <v>169</v>
      </c>
      <c r="D169" s="50"/>
      <c r="E169" s="32"/>
      <c r="F169" s="33"/>
      <c r="G169" s="32"/>
      <c r="H169" s="13">
        <f t="shared" si="20"/>
        <v>0</v>
      </c>
      <c r="I169" s="33">
        <f t="shared" si="19"/>
        <v>0</v>
      </c>
    </row>
    <row r="170" spans="1:9">
      <c r="B170" s="29"/>
      <c r="C170" s="29" t="s">
        <v>170</v>
      </c>
      <c r="D170" s="50"/>
      <c r="E170" s="32"/>
      <c r="F170" s="33"/>
      <c r="G170" s="32"/>
      <c r="H170" s="13">
        <f t="shared" si="20"/>
        <v>0</v>
      </c>
      <c r="I170" s="33">
        <f t="shared" si="19"/>
        <v>0</v>
      </c>
    </row>
    <row r="171" spans="1:9">
      <c r="A171" s="30" t="s">
        <v>1082</v>
      </c>
      <c r="B171" s="29" t="s">
        <v>171</v>
      </c>
      <c r="C171" s="29" t="s">
        <v>163</v>
      </c>
      <c r="D171" s="50" t="s">
        <v>164</v>
      </c>
      <c r="E171" s="32">
        <v>12414</v>
      </c>
      <c r="F171" s="55">
        <v>3.42</v>
      </c>
      <c r="G171" s="32">
        <v>24</v>
      </c>
      <c r="H171" s="13">
        <f t="shared" si="20"/>
        <v>4.24</v>
      </c>
      <c r="I171" s="33">
        <f t="shared" si="19"/>
        <v>52635.360000000001</v>
      </c>
    </row>
    <row r="172" spans="1:9">
      <c r="B172" s="29"/>
      <c r="C172" s="29" t="s">
        <v>165</v>
      </c>
      <c r="D172" s="50"/>
      <c r="E172" s="32"/>
      <c r="F172" s="33"/>
      <c r="G172" s="32"/>
      <c r="H172" s="13">
        <f t="shared" si="20"/>
        <v>0</v>
      </c>
      <c r="I172" s="33">
        <f t="shared" si="19"/>
        <v>0</v>
      </c>
    </row>
    <row r="173" spans="1:9">
      <c r="B173" s="29"/>
      <c r="C173" s="29" t="s">
        <v>172</v>
      </c>
      <c r="D173" s="50"/>
      <c r="E173" s="32"/>
      <c r="F173" s="33"/>
      <c r="G173" s="32"/>
      <c r="H173" s="13">
        <f t="shared" si="20"/>
        <v>0</v>
      </c>
      <c r="I173" s="33">
        <f t="shared" si="19"/>
        <v>0</v>
      </c>
    </row>
    <row r="174" spans="1:9">
      <c r="B174" s="29"/>
      <c r="C174" s="29" t="s">
        <v>170</v>
      </c>
      <c r="D174" s="50"/>
      <c r="E174" s="32"/>
      <c r="F174" s="33"/>
      <c r="G174" s="32"/>
      <c r="H174" s="13">
        <f t="shared" si="20"/>
        <v>0</v>
      </c>
      <c r="I174" s="33">
        <f t="shared" si="19"/>
        <v>0</v>
      </c>
    </row>
    <row r="175" spans="1:9">
      <c r="A175" s="30" t="s">
        <v>1083</v>
      </c>
      <c r="B175" s="29" t="s">
        <v>173</v>
      </c>
      <c r="C175" s="29" t="s">
        <v>174</v>
      </c>
      <c r="D175" s="50" t="s">
        <v>164</v>
      </c>
      <c r="E175" s="32">
        <v>1749</v>
      </c>
      <c r="F175" s="55">
        <v>3.84</v>
      </c>
      <c r="G175" s="32">
        <v>24</v>
      </c>
      <c r="H175" s="13">
        <f t="shared" si="20"/>
        <v>4.76</v>
      </c>
      <c r="I175" s="33">
        <f t="shared" si="19"/>
        <v>8325.24</v>
      </c>
    </row>
    <row r="176" spans="1:9">
      <c r="B176" s="29"/>
      <c r="C176" s="29" t="s">
        <v>175</v>
      </c>
      <c r="D176" s="50"/>
      <c r="E176" s="32"/>
      <c r="F176" s="33"/>
      <c r="G176" s="32"/>
      <c r="H176" s="13">
        <f t="shared" si="20"/>
        <v>0</v>
      </c>
      <c r="I176" s="33">
        <f t="shared" si="19"/>
        <v>0</v>
      </c>
    </row>
    <row r="177" spans="1:9">
      <c r="A177" s="30" t="s">
        <v>1084</v>
      </c>
      <c r="B177" s="29" t="s">
        <v>176</v>
      </c>
      <c r="C177" s="29" t="s">
        <v>174</v>
      </c>
      <c r="D177" s="50" t="s">
        <v>164</v>
      </c>
      <c r="E177" s="32">
        <v>17617</v>
      </c>
      <c r="F177" s="55">
        <v>3.36</v>
      </c>
      <c r="G177" s="32">
        <v>24</v>
      </c>
      <c r="H177" s="13">
        <f t="shared" si="20"/>
        <v>4.16</v>
      </c>
      <c r="I177" s="33">
        <f t="shared" si="19"/>
        <v>73286.720000000001</v>
      </c>
    </row>
    <row r="178" spans="1:9">
      <c r="B178" s="29"/>
      <c r="C178" s="29" t="s">
        <v>177</v>
      </c>
      <c r="D178" s="50"/>
      <c r="E178" s="32"/>
      <c r="F178" s="33"/>
      <c r="G178" s="32"/>
      <c r="H178" s="13">
        <f t="shared" si="20"/>
        <v>0</v>
      </c>
      <c r="I178" s="33">
        <f t="shared" si="19"/>
        <v>0</v>
      </c>
    </row>
    <row r="179" spans="1:9">
      <c r="A179" s="30" t="s">
        <v>1085</v>
      </c>
      <c r="B179" s="29" t="s">
        <v>178</v>
      </c>
      <c r="C179" s="29" t="s">
        <v>174</v>
      </c>
      <c r="D179" s="50" t="s">
        <v>164</v>
      </c>
      <c r="E179" s="32">
        <v>12414</v>
      </c>
      <c r="F179" s="55">
        <v>2.88</v>
      </c>
      <c r="G179" s="32">
        <v>24</v>
      </c>
      <c r="H179" s="13">
        <f t="shared" si="20"/>
        <v>3.57</v>
      </c>
      <c r="I179" s="33">
        <f t="shared" si="19"/>
        <v>44317.98</v>
      </c>
    </row>
    <row r="180" spans="1:9">
      <c r="B180" s="29"/>
      <c r="C180" s="29" t="s">
        <v>179</v>
      </c>
      <c r="D180" s="50"/>
      <c r="E180" s="32"/>
      <c r="F180" s="33"/>
      <c r="G180" s="32"/>
      <c r="H180" s="13">
        <f t="shared" si="20"/>
        <v>0</v>
      </c>
      <c r="I180" s="33">
        <f t="shared" si="19"/>
        <v>0</v>
      </c>
    </row>
    <row r="181" spans="1:9">
      <c r="A181" s="30" t="s">
        <v>1087</v>
      </c>
      <c r="B181" s="29" t="s">
        <v>180</v>
      </c>
      <c r="C181" s="29" t="s">
        <v>181</v>
      </c>
      <c r="D181" s="50" t="s">
        <v>23</v>
      </c>
      <c r="E181" s="32">
        <v>0.88</v>
      </c>
      <c r="F181" s="55">
        <v>1443.67</v>
      </c>
      <c r="G181" s="32">
        <v>24</v>
      </c>
      <c r="H181" s="13">
        <f t="shared" si="20"/>
        <v>1790.15</v>
      </c>
      <c r="I181" s="33">
        <f t="shared" si="19"/>
        <v>1575.33</v>
      </c>
    </row>
    <row r="182" spans="1:9">
      <c r="B182" s="29"/>
      <c r="C182" s="29" t="s">
        <v>182</v>
      </c>
      <c r="D182" s="50"/>
      <c r="E182" s="32"/>
      <c r="F182" s="33"/>
      <c r="G182" s="32"/>
      <c r="H182" s="13">
        <f t="shared" si="20"/>
        <v>0</v>
      </c>
      <c r="I182" s="33">
        <f t="shared" si="19"/>
        <v>0</v>
      </c>
    </row>
    <row r="183" spans="1:9">
      <c r="A183" s="30" t="s">
        <v>1086</v>
      </c>
      <c r="B183" s="29" t="s">
        <v>183</v>
      </c>
      <c r="C183" s="29" t="s">
        <v>1407</v>
      </c>
      <c r="D183" s="50" t="s">
        <v>164</v>
      </c>
      <c r="E183" s="35">
        <v>6279.11</v>
      </c>
      <c r="F183" s="55">
        <v>16.690000000000001</v>
      </c>
      <c r="G183" s="32">
        <v>24</v>
      </c>
      <c r="H183" s="13">
        <f t="shared" si="20"/>
        <v>20.69</v>
      </c>
      <c r="I183" s="33">
        <f>TRUNC((+E183*H183),2)</f>
        <v>129914.78</v>
      </c>
    </row>
    <row r="184" spans="1:9">
      <c r="B184" s="29"/>
      <c r="C184" s="29" t="s">
        <v>1408</v>
      </c>
      <c r="D184" s="50"/>
      <c r="E184" s="32"/>
      <c r="F184" s="33"/>
      <c r="G184" s="32"/>
      <c r="H184" s="13">
        <f t="shared" si="20"/>
        <v>0</v>
      </c>
      <c r="I184" s="33">
        <f t="shared" si="19"/>
        <v>0</v>
      </c>
    </row>
    <row r="185" spans="1:9">
      <c r="B185" s="29"/>
      <c r="C185" s="29" t="s">
        <v>1409</v>
      </c>
      <c r="D185" s="50"/>
      <c r="E185" s="32"/>
      <c r="F185" s="33"/>
      <c r="G185" s="32"/>
      <c r="H185" s="13">
        <f t="shared" si="20"/>
        <v>0</v>
      </c>
      <c r="I185" s="33">
        <f t="shared" si="19"/>
        <v>0</v>
      </c>
    </row>
    <row r="186" spans="1:9">
      <c r="B186" s="29"/>
      <c r="C186" s="29" t="s">
        <v>1410</v>
      </c>
      <c r="D186" s="50"/>
      <c r="E186" s="32"/>
      <c r="F186" s="33"/>
      <c r="G186" s="32"/>
      <c r="H186" s="13">
        <f t="shared" si="20"/>
        <v>0</v>
      </c>
      <c r="I186" s="33">
        <f t="shared" si="19"/>
        <v>0</v>
      </c>
    </row>
    <row r="187" spans="1:9">
      <c r="A187" s="30" t="s">
        <v>1079</v>
      </c>
      <c r="B187" s="29" t="s">
        <v>184</v>
      </c>
      <c r="C187" s="29" t="s">
        <v>185</v>
      </c>
      <c r="D187" s="50" t="s">
        <v>23</v>
      </c>
      <c r="E187" s="35">
        <v>315</v>
      </c>
      <c r="F187" s="55">
        <v>437.67</v>
      </c>
      <c r="G187" s="32">
        <v>24</v>
      </c>
      <c r="H187" s="13">
        <f t="shared" si="20"/>
        <v>542.71</v>
      </c>
      <c r="I187" s="33">
        <f t="shared" si="19"/>
        <v>170953.65</v>
      </c>
    </row>
    <row r="188" spans="1:9">
      <c r="B188" s="29"/>
      <c r="C188" s="29" t="s">
        <v>186</v>
      </c>
      <c r="D188" s="50"/>
      <c r="E188" s="32"/>
      <c r="F188" s="33"/>
      <c r="G188" s="32"/>
      <c r="H188" s="13">
        <f t="shared" si="20"/>
        <v>0</v>
      </c>
      <c r="I188" s="33">
        <f t="shared" si="19"/>
        <v>0</v>
      </c>
    </row>
    <row r="189" spans="1:9">
      <c r="B189" s="29"/>
      <c r="C189" s="29" t="s">
        <v>187</v>
      </c>
      <c r="D189" s="50"/>
      <c r="E189" s="32"/>
      <c r="F189" s="33"/>
      <c r="G189" s="32"/>
      <c r="H189" s="13">
        <f t="shared" si="20"/>
        <v>0</v>
      </c>
      <c r="I189" s="33">
        <f t="shared" si="19"/>
        <v>0</v>
      </c>
    </row>
    <row r="190" spans="1:9">
      <c r="B190" s="29"/>
      <c r="C190" s="29"/>
      <c r="D190" s="50"/>
      <c r="E190" s="32"/>
      <c r="F190" s="33"/>
      <c r="G190" s="32"/>
      <c r="H190" s="13">
        <f t="shared" si="20"/>
        <v>0</v>
      </c>
      <c r="I190" s="33">
        <f t="shared" si="19"/>
        <v>0</v>
      </c>
    </row>
    <row r="191" spans="1:9">
      <c r="B191" s="29"/>
      <c r="C191" s="37" t="s">
        <v>19</v>
      </c>
      <c r="D191" s="52"/>
      <c r="E191" s="38"/>
      <c r="F191" s="39"/>
      <c r="G191" s="38"/>
      <c r="H191" s="38"/>
      <c r="I191" s="86">
        <f>SUM(I150:I190)</f>
        <v>735394.79999999993</v>
      </c>
    </row>
    <row r="192" spans="1:9">
      <c r="B192" s="29"/>
      <c r="C192" s="29"/>
      <c r="D192" s="50"/>
      <c r="E192" s="32"/>
      <c r="F192" s="33"/>
      <c r="G192" s="32"/>
      <c r="H192" s="32"/>
      <c r="I192" s="33"/>
    </row>
    <row r="193" spans="1:9">
      <c r="A193" s="16"/>
      <c r="B193" s="37" t="s">
        <v>188</v>
      </c>
      <c r="C193" s="37" t="s">
        <v>189</v>
      </c>
      <c r="D193" s="52"/>
      <c r="E193" s="38"/>
      <c r="F193" s="39"/>
      <c r="G193" s="38"/>
      <c r="H193" s="38"/>
      <c r="I193" s="39"/>
    </row>
    <row r="194" spans="1:9">
      <c r="A194" s="30" t="s">
        <v>1090</v>
      </c>
      <c r="B194" s="29" t="s">
        <v>190</v>
      </c>
      <c r="C194" s="29" t="s">
        <v>191</v>
      </c>
      <c r="D194" s="50" t="s">
        <v>23</v>
      </c>
      <c r="E194" s="35">
        <v>5.32</v>
      </c>
      <c r="F194" s="55">
        <v>308.68</v>
      </c>
      <c r="G194" s="32">
        <v>24</v>
      </c>
      <c r="H194" s="13">
        <f>TRUNC(+F194*((+G194/100)+1),2)</f>
        <v>382.76</v>
      </c>
      <c r="I194" s="33">
        <f t="shared" ref="I194:I206" si="21">TRUNC((+E194*H194),2)</f>
        <v>2036.28</v>
      </c>
    </row>
    <row r="195" spans="1:9">
      <c r="B195" s="29"/>
      <c r="C195" s="29" t="s">
        <v>192</v>
      </c>
      <c r="D195" s="50"/>
      <c r="E195" s="32"/>
      <c r="F195" s="33"/>
      <c r="G195" s="32"/>
      <c r="H195" s="13">
        <f t="shared" ref="H195:H206" si="22">TRUNC(+F195*((+G195/100)+1),2)</f>
        <v>0</v>
      </c>
      <c r="I195" s="33">
        <f t="shared" si="21"/>
        <v>0</v>
      </c>
    </row>
    <row r="196" spans="1:9">
      <c r="B196" s="29"/>
      <c r="C196" s="29" t="s">
        <v>193</v>
      </c>
      <c r="D196" s="50"/>
      <c r="E196" s="32"/>
      <c r="F196" s="33"/>
      <c r="G196" s="32"/>
      <c r="H196" s="13">
        <f t="shared" si="22"/>
        <v>0</v>
      </c>
      <c r="I196" s="33">
        <f t="shared" si="21"/>
        <v>0</v>
      </c>
    </row>
    <row r="197" spans="1:9">
      <c r="B197" s="40"/>
      <c r="C197" s="40" t="s">
        <v>194</v>
      </c>
      <c r="D197" s="64"/>
      <c r="E197" s="35"/>
      <c r="F197" s="56"/>
      <c r="G197" s="35"/>
      <c r="H197" s="65">
        <f t="shared" si="22"/>
        <v>0</v>
      </c>
      <c r="I197" s="56">
        <f t="shared" si="21"/>
        <v>0</v>
      </c>
    </row>
    <row r="198" spans="1:9">
      <c r="A198" s="30" t="s">
        <v>1089</v>
      </c>
      <c r="B198" s="34" t="s">
        <v>1377</v>
      </c>
      <c r="C198" s="34" t="s">
        <v>1378</v>
      </c>
      <c r="D198" s="64" t="s">
        <v>25</v>
      </c>
      <c r="E198" s="35">
        <v>283.60000000000002</v>
      </c>
      <c r="F198" s="55">
        <v>45.9</v>
      </c>
      <c r="G198" s="35">
        <v>24</v>
      </c>
      <c r="H198" s="65">
        <f t="shared" si="22"/>
        <v>56.91</v>
      </c>
      <c r="I198" s="56">
        <f t="shared" si="21"/>
        <v>16139.67</v>
      </c>
    </row>
    <row r="199" spans="1:9">
      <c r="B199" s="2"/>
      <c r="C199" s="34" t="s">
        <v>1379</v>
      </c>
      <c r="D199" s="64"/>
      <c r="E199" s="35"/>
      <c r="F199" s="56"/>
      <c r="G199" s="35"/>
      <c r="H199" s="65">
        <f t="shared" si="22"/>
        <v>0</v>
      </c>
      <c r="I199" s="56">
        <f t="shared" si="21"/>
        <v>0</v>
      </c>
    </row>
    <row r="200" spans="1:9">
      <c r="B200" s="2"/>
      <c r="C200" s="34" t="s">
        <v>1380</v>
      </c>
      <c r="D200" s="64"/>
      <c r="E200" s="35"/>
      <c r="F200" s="56"/>
      <c r="G200" s="35"/>
      <c r="H200" s="65">
        <f t="shared" si="22"/>
        <v>0</v>
      </c>
      <c r="I200" s="56">
        <f t="shared" si="21"/>
        <v>0</v>
      </c>
    </row>
    <row r="201" spans="1:9">
      <c r="A201" s="30" t="s">
        <v>1088</v>
      </c>
      <c r="B201" s="34" t="s">
        <v>1381</v>
      </c>
      <c r="C201" s="34" t="s">
        <v>1382</v>
      </c>
      <c r="D201" s="64" t="s">
        <v>25</v>
      </c>
      <c r="E201" s="35">
        <v>592.05999999999995</v>
      </c>
      <c r="F201" s="55">
        <v>59.68</v>
      </c>
      <c r="G201" s="35">
        <v>24</v>
      </c>
      <c r="H201" s="65">
        <f t="shared" si="22"/>
        <v>74</v>
      </c>
      <c r="I201" s="56">
        <f t="shared" si="21"/>
        <v>43812.44</v>
      </c>
    </row>
    <row r="202" spans="1:9">
      <c r="B202" s="2"/>
      <c r="C202" s="34" t="s">
        <v>1383</v>
      </c>
      <c r="D202" s="64"/>
      <c r="E202" s="35"/>
      <c r="F202" s="56"/>
      <c r="G202" s="35"/>
      <c r="H202" s="65">
        <f t="shared" si="22"/>
        <v>0</v>
      </c>
      <c r="I202" s="56">
        <f t="shared" si="21"/>
        <v>0</v>
      </c>
    </row>
    <row r="203" spans="1:9">
      <c r="B203" s="2"/>
      <c r="C203" s="34" t="s">
        <v>1380</v>
      </c>
      <c r="D203" s="64"/>
      <c r="E203" s="35"/>
      <c r="F203" s="56"/>
      <c r="G203" s="35"/>
      <c r="H203" s="65">
        <f t="shared" si="22"/>
        <v>0</v>
      </c>
      <c r="I203" s="56">
        <f t="shared" si="21"/>
        <v>0</v>
      </c>
    </row>
    <row r="204" spans="1:9">
      <c r="A204" s="30" t="s">
        <v>1330</v>
      </c>
      <c r="B204" s="40" t="s">
        <v>195</v>
      </c>
      <c r="C204" s="40" t="s">
        <v>196</v>
      </c>
      <c r="D204" s="64" t="s">
        <v>25</v>
      </c>
      <c r="E204" s="35">
        <v>17.64</v>
      </c>
      <c r="F204" s="55">
        <v>415.15</v>
      </c>
      <c r="G204" s="35">
        <v>24</v>
      </c>
      <c r="H204" s="65">
        <f t="shared" si="22"/>
        <v>514.78</v>
      </c>
      <c r="I204" s="56">
        <f t="shared" si="21"/>
        <v>9080.7099999999991</v>
      </c>
    </row>
    <row r="205" spans="1:9">
      <c r="B205" s="29"/>
      <c r="C205" s="29" t="s">
        <v>197</v>
      </c>
      <c r="D205" s="50"/>
      <c r="E205" s="32"/>
      <c r="F205" s="33"/>
      <c r="G205" s="32"/>
      <c r="H205" s="13">
        <f t="shared" si="22"/>
        <v>0</v>
      </c>
      <c r="I205" s="33">
        <f t="shared" si="21"/>
        <v>0</v>
      </c>
    </row>
    <row r="206" spans="1:9">
      <c r="B206" s="29"/>
      <c r="C206" s="29"/>
      <c r="D206" s="50"/>
      <c r="E206" s="32"/>
      <c r="F206" s="33"/>
      <c r="G206" s="32"/>
      <c r="H206" s="13">
        <f t="shared" si="22"/>
        <v>0</v>
      </c>
      <c r="I206" s="33">
        <f t="shared" si="21"/>
        <v>0</v>
      </c>
    </row>
    <row r="207" spans="1:9">
      <c r="B207" s="29"/>
      <c r="C207" s="37" t="s">
        <v>19</v>
      </c>
      <c r="D207" s="52"/>
      <c r="E207" s="38"/>
      <c r="F207" s="39"/>
      <c r="G207" s="38"/>
      <c r="H207" s="38"/>
      <c r="I207" s="86">
        <f>SUM(I194:I206)</f>
        <v>71069.100000000006</v>
      </c>
    </row>
    <row r="208" spans="1:9">
      <c r="B208" s="29"/>
      <c r="C208" s="29"/>
      <c r="D208" s="50"/>
      <c r="E208" s="32"/>
      <c r="F208" s="33"/>
      <c r="G208" s="32"/>
      <c r="H208" s="32"/>
      <c r="I208" s="33"/>
    </row>
    <row r="209" spans="1:9">
      <c r="A209" s="16"/>
      <c r="B209" s="37" t="s">
        <v>198</v>
      </c>
      <c r="C209" s="37" t="s">
        <v>199</v>
      </c>
      <c r="D209" s="52"/>
      <c r="E209" s="38"/>
      <c r="F209" s="39"/>
      <c r="G209" s="38"/>
      <c r="H209" s="38"/>
      <c r="I209" s="39"/>
    </row>
    <row r="210" spans="1:9">
      <c r="A210" s="30" t="s">
        <v>1091</v>
      </c>
      <c r="B210" s="29" t="s">
        <v>200</v>
      </c>
      <c r="C210" s="29" t="s">
        <v>201</v>
      </c>
      <c r="D210" s="50" t="s">
        <v>25</v>
      </c>
      <c r="E210" s="35">
        <v>650.42999999999995</v>
      </c>
      <c r="F210" s="55">
        <v>4.54</v>
      </c>
      <c r="G210" s="32">
        <v>24</v>
      </c>
      <c r="H210" s="13">
        <f>TRUNC(+F210*((+G210/100)+1),2)</f>
        <v>5.62</v>
      </c>
      <c r="I210" s="33">
        <f t="shared" ref="I210:I271" si="23">TRUNC((+E210*H210),2)</f>
        <v>3655.41</v>
      </c>
    </row>
    <row r="211" spans="1:9">
      <c r="B211" s="29"/>
      <c r="C211" s="29" t="s">
        <v>202</v>
      </c>
      <c r="D211" s="50"/>
      <c r="E211" s="32"/>
      <c r="F211" s="33"/>
      <c r="G211" s="32"/>
      <c r="H211" s="13">
        <f t="shared" ref="H211:H272" si="24">TRUNC(+F211*((+G211/100)+1),2)</f>
        <v>0</v>
      </c>
      <c r="I211" s="33">
        <f t="shared" si="23"/>
        <v>0</v>
      </c>
    </row>
    <row r="212" spans="1:9">
      <c r="A212" s="30" t="s">
        <v>1092</v>
      </c>
      <c r="B212" s="29" t="s">
        <v>203</v>
      </c>
      <c r="C212" s="29" t="s">
        <v>204</v>
      </c>
      <c r="D212" s="50" t="s">
        <v>25</v>
      </c>
      <c r="E212" s="35">
        <v>973.88</v>
      </c>
      <c r="F212" s="55">
        <v>27.3</v>
      </c>
      <c r="G212" s="32">
        <v>24</v>
      </c>
      <c r="H212" s="13">
        <f t="shared" si="24"/>
        <v>33.85</v>
      </c>
      <c r="I212" s="33">
        <f t="shared" si="23"/>
        <v>32965.83</v>
      </c>
    </row>
    <row r="213" spans="1:9">
      <c r="B213" s="29"/>
      <c r="C213" s="29" t="s">
        <v>205</v>
      </c>
      <c r="D213" s="50"/>
      <c r="E213" s="32"/>
      <c r="F213" s="33"/>
      <c r="G213" s="32"/>
      <c r="H213" s="13">
        <f t="shared" si="24"/>
        <v>0</v>
      </c>
      <c r="I213" s="33">
        <f t="shared" si="23"/>
        <v>0</v>
      </c>
    </row>
    <row r="214" spans="1:9">
      <c r="B214" s="29"/>
      <c r="C214" s="29" t="s">
        <v>206</v>
      </c>
      <c r="D214" s="50"/>
      <c r="E214" s="32"/>
      <c r="F214" s="33"/>
      <c r="G214" s="32"/>
      <c r="H214" s="13">
        <f t="shared" si="24"/>
        <v>0</v>
      </c>
      <c r="I214" s="33">
        <f t="shared" si="23"/>
        <v>0</v>
      </c>
    </row>
    <row r="215" spans="1:9">
      <c r="A215" s="30" t="s">
        <v>1093</v>
      </c>
      <c r="B215" s="29" t="s">
        <v>207</v>
      </c>
      <c r="C215" s="29" t="s">
        <v>208</v>
      </c>
      <c r="D215" s="50" t="s">
        <v>25</v>
      </c>
      <c r="E215" s="35">
        <v>882.22</v>
      </c>
      <c r="F215" s="55">
        <v>21.43</v>
      </c>
      <c r="G215" s="32">
        <v>24</v>
      </c>
      <c r="H215" s="13">
        <f t="shared" si="24"/>
        <v>26.57</v>
      </c>
      <c r="I215" s="33">
        <f t="shared" si="23"/>
        <v>23440.58</v>
      </c>
    </row>
    <row r="216" spans="1:9">
      <c r="B216" s="29"/>
      <c r="C216" s="29" t="s">
        <v>209</v>
      </c>
      <c r="D216" s="50"/>
      <c r="E216" s="32"/>
      <c r="F216" s="33"/>
      <c r="G216" s="32"/>
      <c r="H216" s="13">
        <f t="shared" si="24"/>
        <v>0</v>
      </c>
      <c r="I216" s="33">
        <f t="shared" si="23"/>
        <v>0</v>
      </c>
    </row>
    <row r="217" spans="1:9">
      <c r="B217" s="29"/>
      <c r="C217" s="29" t="s">
        <v>210</v>
      </c>
      <c r="D217" s="50"/>
      <c r="E217" s="32"/>
      <c r="F217" s="33"/>
      <c r="G217" s="32"/>
      <c r="H217" s="13">
        <f t="shared" si="24"/>
        <v>0</v>
      </c>
      <c r="I217" s="33">
        <f t="shared" si="23"/>
        <v>0</v>
      </c>
    </row>
    <row r="218" spans="1:9">
      <c r="B218" s="29"/>
      <c r="C218" s="29" t="s">
        <v>211</v>
      </c>
      <c r="D218" s="50"/>
      <c r="E218" s="32"/>
      <c r="F218" s="33"/>
      <c r="G218" s="32"/>
      <c r="H218" s="13">
        <f t="shared" si="24"/>
        <v>0</v>
      </c>
      <c r="I218" s="33">
        <f t="shared" si="23"/>
        <v>0</v>
      </c>
    </row>
    <row r="219" spans="1:9">
      <c r="A219" s="30" t="s">
        <v>1094</v>
      </c>
      <c r="B219" s="29" t="s">
        <v>212</v>
      </c>
      <c r="C219" s="29" t="s">
        <v>213</v>
      </c>
      <c r="D219" s="50" t="s">
        <v>25</v>
      </c>
      <c r="E219" s="35">
        <v>127.01</v>
      </c>
      <c r="F219" s="55">
        <v>108.25</v>
      </c>
      <c r="G219" s="32">
        <v>24</v>
      </c>
      <c r="H219" s="13">
        <f t="shared" si="24"/>
        <v>134.22999999999999</v>
      </c>
      <c r="I219" s="33">
        <f t="shared" si="23"/>
        <v>17048.55</v>
      </c>
    </row>
    <row r="220" spans="1:9">
      <c r="B220" s="29"/>
      <c r="C220" s="29" t="s">
        <v>214</v>
      </c>
      <c r="D220" s="50"/>
      <c r="E220" s="32"/>
      <c r="F220" s="33"/>
      <c r="G220" s="32"/>
      <c r="H220" s="13">
        <f t="shared" si="24"/>
        <v>0</v>
      </c>
      <c r="I220" s="33">
        <f t="shared" si="23"/>
        <v>0</v>
      </c>
    </row>
    <row r="221" spans="1:9">
      <c r="B221" s="29"/>
      <c r="C221" s="29" t="s">
        <v>215</v>
      </c>
      <c r="D221" s="50"/>
      <c r="E221" s="32"/>
      <c r="F221" s="33"/>
      <c r="G221" s="32"/>
      <c r="H221" s="13">
        <f t="shared" si="24"/>
        <v>0</v>
      </c>
      <c r="I221" s="33">
        <f t="shared" si="23"/>
        <v>0</v>
      </c>
    </row>
    <row r="222" spans="1:9">
      <c r="B222" s="29"/>
      <c r="C222" s="29" t="s">
        <v>216</v>
      </c>
      <c r="D222" s="50"/>
      <c r="E222" s="32"/>
      <c r="F222" s="33"/>
      <c r="G222" s="32"/>
      <c r="H222" s="13">
        <f t="shared" si="24"/>
        <v>0</v>
      </c>
      <c r="I222" s="33">
        <f t="shared" si="23"/>
        <v>0</v>
      </c>
    </row>
    <row r="223" spans="1:9">
      <c r="B223" s="29"/>
      <c r="C223" s="29" t="s">
        <v>217</v>
      </c>
      <c r="D223" s="50"/>
      <c r="E223" s="32"/>
      <c r="F223" s="33"/>
      <c r="G223" s="32"/>
      <c r="H223" s="13">
        <f t="shared" si="24"/>
        <v>0</v>
      </c>
      <c r="I223" s="33">
        <f t="shared" si="23"/>
        <v>0</v>
      </c>
    </row>
    <row r="224" spans="1:9">
      <c r="A224" s="30" t="s">
        <v>1141</v>
      </c>
      <c r="B224" s="29" t="s">
        <v>218</v>
      </c>
      <c r="C224" s="29" t="s">
        <v>219</v>
      </c>
      <c r="D224" s="50" t="s">
        <v>29</v>
      </c>
      <c r="E224" s="32">
        <v>1.5</v>
      </c>
      <c r="F224" s="55">
        <v>62.52</v>
      </c>
      <c r="G224" s="32">
        <v>24</v>
      </c>
      <c r="H224" s="13">
        <f t="shared" si="24"/>
        <v>77.52</v>
      </c>
      <c r="I224" s="33">
        <f t="shared" si="23"/>
        <v>116.28</v>
      </c>
    </row>
    <row r="225" spans="1:9">
      <c r="B225" s="29"/>
      <c r="C225" s="29" t="s">
        <v>220</v>
      </c>
      <c r="D225" s="50"/>
      <c r="E225" s="32"/>
      <c r="F225" s="33"/>
      <c r="G225" s="32"/>
      <c r="H225" s="13">
        <f t="shared" si="24"/>
        <v>0</v>
      </c>
      <c r="I225" s="33">
        <f t="shared" si="23"/>
        <v>0</v>
      </c>
    </row>
    <row r="226" spans="1:9">
      <c r="B226" s="29"/>
      <c r="C226" s="29" t="s">
        <v>221</v>
      </c>
      <c r="D226" s="50"/>
      <c r="E226" s="32"/>
      <c r="F226" s="33"/>
      <c r="G226" s="32"/>
      <c r="H226" s="13">
        <f t="shared" si="24"/>
        <v>0</v>
      </c>
      <c r="I226" s="33">
        <f t="shared" si="23"/>
        <v>0</v>
      </c>
    </row>
    <row r="227" spans="1:9">
      <c r="A227" s="30" t="s">
        <v>1332</v>
      </c>
      <c r="B227" s="34" t="s">
        <v>1373</v>
      </c>
      <c r="C227" s="40" t="s">
        <v>222</v>
      </c>
      <c r="D227" s="64" t="s">
        <v>25</v>
      </c>
      <c r="E227" s="35">
        <v>527.16999999999996</v>
      </c>
      <c r="F227" s="9">
        <v>535.59</v>
      </c>
      <c r="G227" s="35">
        <v>24</v>
      </c>
      <c r="H227" s="65">
        <f t="shared" si="24"/>
        <v>664.13</v>
      </c>
      <c r="I227" s="56">
        <f t="shared" si="23"/>
        <v>350109.41</v>
      </c>
    </row>
    <row r="228" spans="1:9">
      <c r="A228" s="41"/>
      <c r="B228" s="40"/>
      <c r="C228" s="40" t="s">
        <v>223</v>
      </c>
      <c r="D228" s="64"/>
      <c r="E228" s="35"/>
      <c r="F228" s="56"/>
      <c r="G228" s="35"/>
      <c r="H228" s="65">
        <f t="shared" si="24"/>
        <v>0</v>
      </c>
      <c r="I228" s="56">
        <f t="shared" si="23"/>
        <v>0</v>
      </c>
    </row>
    <row r="229" spans="1:9">
      <c r="A229" s="41"/>
      <c r="B229" s="40"/>
      <c r="C229" s="40" t="s">
        <v>224</v>
      </c>
      <c r="D229" s="64"/>
      <c r="E229" s="35"/>
      <c r="F229" s="56"/>
      <c r="G229" s="35"/>
      <c r="H229" s="65">
        <f t="shared" si="24"/>
        <v>0</v>
      </c>
      <c r="I229" s="56">
        <f t="shared" si="23"/>
        <v>0</v>
      </c>
    </row>
    <row r="230" spans="1:9">
      <c r="A230" s="41"/>
      <c r="B230" s="40"/>
      <c r="C230" s="40" t="s">
        <v>225</v>
      </c>
      <c r="D230" s="64"/>
      <c r="E230" s="35"/>
      <c r="F230" s="56"/>
      <c r="G230" s="35"/>
      <c r="H230" s="65">
        <f t="shared" si="24"/>
        <v>0</v>
      </c>
      <c r="I230" s="56">
        <f t="shared" si="23"/>
        <v>0</v>
      </c>
    </row>
    <row r="231" spans="1:9">
      <c r="A231" s="41"/>
      <c r="B231" s="40"/>
      <c r="C231" s="40" t="s">
        <v>226</v>
      </c>
      <c r="D231" s="64"/>
      <c r="E231" s="35"/>
      <c r="F231" s="56"/>
      <c r="G231" s="35"/>
      <c r="H231" s="65">
        <f t="shared" si="24"/>
        <v>0</v>
      </c>
      <c r="I231" s="56">
        <f t="shared" si="23"/>
        <v>0</v>
      </c>
    </row>
    <row r="232" spans="1:9">
      <c r="A232" s="30" t="s">
        <v>1096</v>
      </c>
      <c r="B232" s="29" t="s">
        <v>227</v>
      </c>
      <c r="C232" s="3" t="s">
        <v>228</v>
      </c>
      <c r="D232" s="50" t="s">
        <v>25</v>
      </c>
      <c r="E232" s="35">
        <v>140.41999999999999</v>
      </c>
      <c r="F232" s="55">
        <v>88.08</v>
      </c>
      <c r="G232" s="32">
        <v>24</v>
      </c>
      <c r="H232" s="13">
        <f t="shared" si="24"/>
        <v>109.21</v>
      </c>
      <c r="I232" s="33">
        <f t="shared" si="23"/>
        <v>15335.26</v>
      </c>
    </row>
    <row r="233" spans="1:9">
      <c r="B233" s="29"/>
      <c r="C233" s="3" t="s">
        <v>1412</v>
      </c>
      <c r="D233" s="50"/>
      <c r="E233" s="32"/>
      <c r="F233" s="33"/>
      <c r="G233" s="32"/>
      <c r="H233" s="13">
        <f t="shared" si="24"/>
        <v>0</v>
      </c>
      <c r="I233" s="33">
        <f t="shared" si="23"/>
        <v>0</v>
      </c>
    </row>
    <row r="234" spans="1:9">
      <c r="B234" s="29"/>
      <c r="C234" s="3" t="s">
        <v>1413</v>
      </c>
      <c r="D234" s="50"/>
      <c r="E234" s="32"/>
      <c r="F234" s="33"/>
      <c r="G234" s="32"/>
      <c r="H234" s="13">
        <f t="shared" si="24"/>
        <v>0</v>
      </c>
      <c r="I234" s="33">
        <f t="shared" si="23"/>
        <v>0</v>
      </c>
    </row>
    <row r="235" spans="1:9">
      <c r="A235" s="30" t="s">
        <v>1099</v>
      </c>
      <c r="B235" s="29" t="s">
        <v>229</v>
      </c>
      <c r="C235" s="29" t="s">
        <v>230</v>
      </c>
      <c r="D235" s="50" t="s">
        <v>25</v>
      </c>
      <c r="E235" s="35">
        <v>368.12</v>
      </c>
      <c r="F235" s="55">
        <v>87.96</v>
      </c>
      <c r="G235" s="32">
        <v>24</v>
      </c>
      <c r="H235" s="13">
        <f t="shared" si="24"/>
        <v>109.07</v>
      </c>
      <c r="I235" s="33">
        <f t="shared" si="23"/>
        <v>40150.839999999997</v>
      </c>
    </row>
    <row r="236" spans="1:9">
      <c r="B236" s="29"/>
      <c r="C236" s="29" t="s">
        <v>231</v>
      </c>
      <c r="D236" s="50"/>
      <c r="E236" s="32"/>
      <c r="F236" s="33"/>
      <c r="G236" s="32"/>
      <c r="H236" s="13">
        <f t="shared" si="24"/>
        <v>0</v>
      </c>
      <c r="I236" s="33">
        <f t="shared" si="23"/>
        <v>0</v>
      </c>
    </row>
    <row r="237" spans="1:9">
      <c r="B237" s="29"/>
      <c r="C237" s="29" t="s">
        <v>232</v>
      </c>
      <c r="D237" s="50"/>
      <c r="E237" s="32"/>
      <c r="F237" s="33"/>
      <c r="G237" s="32"/>
      <c r="H237" s="13">
        <f t="shared" si="24"/>
        <v>0</v>
      </c>
      <c r="I237" s="33">
        <f t="shared" si="23"/>
        <v>0</v>
      </c>
    </row>
    <row r="238" spans="1:9">
      <c r="B238" s="29"/>
      <c r="C238" s="29" t="s">
        <v>233</v>
      </c>
      <c r="D238" s="50"/>
      <c r="E238" s="32"/>
      <c r="F238" s="33"/>
      <c r="G238" s="32"/>
      <c r="H238" s="13">
        <f t="shared" si="24"/>
        <v>0</v>
      </c>
      <c r="I238" s="33">
        <f t="shared" si="23"/>
        <v>0</v>
      </c>
    </row>
    <row r="239" spans="1:9">
      <c r="A239" s="30" t="s">
        <v>1100</v>
      </c>
      <c r="B239" s="29" t="s">
        <v>234</v>
      </c>
      <c r="C239" s="3" t="s">
        <v>1414</v>
      </c>
      <c r="D239" s="50" t="s">
        <v>25</v>
      </c>
      <c r="E239" s="32">
        <v>90</v>
      </c>
      <c r="F239" s="55">
        <v>168.16</v>
      </c>
      <c r="G239" s="32">
        <v>24</v>
      </c>
      <c r="H239" s="13">
        <f t="shared" si="24"/>
        <v>208.51</v>
      </c>
      <c r="I239" s="33">
        <f t="shared" si="23"/>
        <v>18765.900000000001</v>
      </c>
    </row>
    <row r="240" spans="1:9">
      <c r="B240" s="29"/>
      <c r="C240" s="3" t="s">
        <v>1415</v>
      </c>
      <c r="D240" s="50"/>
      <c r="E240" s="32"/>
      <c r="F240" s="33"/>
      <c r="G240" s="32"/>
      <c r="H240" s="13">
        <f t="shared" si="24"/>
        <v>0</v>
      </c>
      <c r="I240" s="33">
        <f t="shared" si="23"/>
        <v>0</v>
      </c>
    </row>
    <row r="241" spans="1:9">
      <c r="B241" s="29"/>
      <c r="C241" s="29" t="s">
        <v>1400</v>
      </c>
      <c r="D241" s="50"/>
      <c r="E241" s="32"/>
      <c r="F241" s="33"/>
      <c r="G241" s="32"/>
      <c r="H241" s="13">
        <f t="shared" si="24"/>
        <v>0</v>
      </c>
      <c r="I241" s="33">
        <f t="shared" si="23"/>
        <v>0</v>
      </c>
    </row>
    <row r="242" spans="1:9">
      <c r="A242" s="30" t="s">
        <v>1101</v>
      </c>
      <c r="B242" s="29" t="s">
        <v>235</v>
      </c>
      <c r="C242" s="29" t="s">
        <v>236</v>
      </c>
      <c r="D242" s="50" t="s">
        <v>25</v>
      </c>
      <c r="E242" s="32">
        <v>58.09</v>
      </c>
      <c r="F242" s="55">
        <v>37.880000000000003</v>
      </c>
      <c r="G242" s="32">
        <v>24</v>
      </c>
      <c r="H242" s="13">
        <f t="shared" si="24"/>
        <v>46.97</v>
      </c>
      <c r="I242" s="33">
        <f t="shared" si="23"/>
        <v>2728.48</v>
      </c>
    </row>
    <row r="243" spans="1:9">
      <c r="B243" s="29"/>
      <c r="C243" s="29" t="s">
        <v>237</v>
      </c>
      <c r="D243" s="50"/>
      <c r="E243" s="32"/>
      <c r="F243" s="33"/>
      <c r="G243" s="32"/>
      <c r="H243" s="13">
        <f t="shared" si="24"/>
        <v>0</v>
      </c>
      <c r="I243" s="33">
        <f t="shared" si="23"/>
        <v>0</v>
      </c>
    </row>
    <row r="244" spans="1:9">
      <c r="B244" s="29"/>
      <c r="C244" s="29" t="s">
        <v>238</v>
      </c>
      <c r="D244" s="50"/>
      <c r="E244" s="32"/>
      <c r="F244" s="33"/>
      <c r="G244" s="32"/>
      <c r="H244" s="13">
        <f t="shared" si="24"/>
        <v>0</v>
      </c>
      <c r="I244" s="33">
        <f t="shared" si="23"/>
        <v>0</v>
      </c>
    </row>
    <row r="245" spans="1:9">
      <c r="B245" s="29"/>
      <c r="C245" s="29" t="s">
        <v>239</v>
      </c>
      <c r="D245" s="50"/>
      <c r="E245" s="32"/>
      <c r="F245" s="33"/>
      <c r="G245" s="32"/>
      <c r="H245" s="13">
        <f t="shared" si="24"/>
        <v>0</v>
      </c>
      <c r="I245" s="33">
        <f t="shared" si="23"/>
        <v>0</v>
      </c>
    </row>
    <row r="246" spans="1:9">
      <c r="B246" s="29"/>
      <c r="C246" s="29" t="s">
        <v>240</v>
      </c>
      <c r="D246" s="50"/>
      <c r="E246" s="32"/>
      <c r="F246" s="33"/>
      <c r="G246" s="32"/>
      <c r="H246" s="13">
        <f t="shared" si="24"/>
        <v>0</v>
      </c>
      <c r="I246" s="33">
        <f t="shared" si="23"/>
        <v>0</v>
      </c>
    </row>
    <row r="247" spans="1:9">
      <c r="B247" s="29"/>
      <c r="C247" s="29" t="s">
        <v>241</v>
      </c>
      <c r="D247" s="50"/>
      <c r="E247" s="32"/>
      <c r="F247" s="33"/>
      <c r="G247" s="32"/>
      <c r="H247" s="13">
        <f t="shared" si="24"/>
        <v>0</v>
      </c>
      <c r="I247" s="33">
        <f t="shared" si="23"/>
        <v>0</v>
      </c>
    </row>
    <row r="248" spans="1:9">
      <c r="A248" s="30" t="s">
        <v>1095</v>
      </c>
      <c r="B248" s="29" t="s">
        <v>242</v>
      </c>
      <c r="C248" s="29" t="s">
        <v>243</v>
      </c>
      <c r="D248" s="50" t="s">
        <v>25</v>
      </c>
      <c r="E248" s="32">
        <v>1.44</v>
      </c>
      <c r="F248" s="55">
        <v>170.36</v>
      </c>
      <c r="G248" s="32">
        <v>24</v>
      </c>
      <c r="H248" s="13">
        <f t="shared" si="24"/>
        <v>211.24</v>
      </c>
      <c r="I248" s="33">
        <f t="shared" si="23"/>
        <v>304.18</v>
      </c>
    </row>
    <row r="249" spans="1:9">
      <c r="B249" s="29"/>
      <c r="C249" s="29" t="s">
        <v>244</v>
      </c>
      <c r="D249" s="50"/>
      <c r="E249" s="32"/>
      <c r="F249" s="33"/>
      <c r="G249" s="32"/>
      <c r="H249" s="13">
        <f t="shared" si="24"/>
        <v>0</v>
      </c>
      <c r="I249" s="33">
        <f t="shared" si="23"/>
        <v>0</v>
      </c>
    </row>
    <row r="250" spans="1:9">
      <c r="A250" s="30" t="s">
        <v>1103</v>
      </c>
      <c r="B250" s="29" t="s">
        <v>245</v>
      </c>
      <c r="C250" s="29" t="s">
        <v>246</v>
      </c>
      <c r="D250" s="50" t="s">
        <v>25</v>
      </c>
      <c r="E250" s="35">
        <v>617.54999999999995</v>
      </c>
      <c r="F250" s="55">
        <v>25.3</v>
      </c>
      <c r="G250" s="32">
        <v>24</v>
      </c>
      <c r="H250" s="13">
        <f t="shared" si="24"/>
        <v>31.37</v>
      </c>
      <c r="I250" s="33">
        <f t="shared" si="23"/>
        <v>19372.54</v>
      </c>
    </row>
    <row r="251" spans="1:9">
      <c r="B251" s="29"/>
      <c r="C251" s="29" t="s">
        <v>247</v>
      </c>
      <c r="D251" s="50"/>
      <c r="E251" s="32"/>
      <c r="F251" s="33"/>
      <c r="G251" s="32"/>
      <c r="H251" s="13">
        <f t="shared" si="24"/>
        <v>0</v>
      </c>
      <c r="I251" s="33">
        <f t="shared" si="23"/>
        <v>0</v>
      </c>
    </row>
    <row r="252" spans="1:9">
      <c r="A252" s="30" t="s">
        <v>1107</v>
      </c>
      <c r="B252" s="29" t="s">
        <v>248</v>
      </c>
      <c r="C252" s="3" t="s">
        <v>1416</v>
      </c>
      <c r="D252" s="50" t="s">
        <v>25</v>
      </c>
      <c r="E252" s="32">
        <v>26.51</v>
      </c>
      <c r="F252" s="55">
        <v>56.29</v>
      </c>
      <c r="G252" s="32">
        <v>24</v>
      </c>
      <c r="H252" s="13">
        <f t="shared" si="24"/>
        <v>69.790000000000006</v>
      </c>
      <c r="I252" s="33">
        <f t="shared" si="23"/>
        <v>1850.13</v>
      </c>
    </row>
    <row r="253" spans="1:9">
      <c r="B253" s="29"/>
      <c r="C253" s="3" t="s">
        <v>1417</v>
      </c>
      <c r="D253" s="50"/>
      <c r="E253" s="32"/>
      <c r="F253" s="33"/>
      <c r="G253" s="32"/>
      <c r="H253" s="13">
        <f t="shared" si="24"/>
        <v>0</v>
      </c>
      <c r="I253" s="33">
        <f t="shared" si="23"/>
        <v>0</v>
      </c>
    </row>
    <row r="254" spans="1:9">
      <c r="B254" s="29"/>
      <c r="C254" s="3" t="s">
        <v>249</v>
      </c>
      <c r="D254" s="50"/>
      <c r="E254" s="32"/>
      <c r="F254" s="33"/>
      <c r="G254" s="32"/>
      <c r="H254" s="13">
        <f t="shared" si="24"/>
        <v>0</v>
      </c>
      <c r="I254" s="33">
        <f t="shared" si="23"/>
        <v>0</v>
      </c>
    </row>
    <row r="255" spans="1:9">
      <c r="B255" s="29"/>
      <c r="C255" s="3" t="s">
        <v>250</v>
      </c>
      <c r="D255" s="50"/>
      <c r="E255" s="32"/>
      <c r="F255" s="33"/>
      <c r="G255" s="32"/>
      <c r="H255" s="13">
        <f t="shared" si="24"/>
        <v>0</v>
      </c>
      <c r="I255" s="33">
        <f t="shared" si="23"/>
        <v>0</v>
      </c>
    </row>
    <row r="256" spans="1:9">
      <c r="B256" s="29"/>
      <c r="C256" s="3" t="s">
        <v>251</v>
      </c>
      <c r="D256" s="50"/>
      <c r="E256" s="32"/>
      <c r="F256" s="33"/>
      <c r="G256" s="32"/>
      <c r="H256" s="13">
        <f t="shared" si="24"/>
        <v>0</v>
      </c>
      <c r="I256" s="33">
        <f t="shared" si="23"/>
        <v>0</v>
      </c>
    </row>
    <row r="257" spans="1:9">
      <c r="A257" s="30" t="s">
        <v>1067</v>
      </c>
      <c r="B257" s="29" t="s">
        <v>252</v>
      </c>
      <c r="C257" s="29" t="s">
        <v>1418</v>
      </c>
      <c r="D257" s="50" t="s">
        <v>25</v>
      </c>
      <c r="E257" s="32">
        <v>6.7</v>
      </c>
      <c r="F257" s="55">
        <v>110.49</v>
      </c>
      <c r="G257" s="32">
        <v>24</v>
      </c>
      <c r="H257" s="13">
        <f t="shared" si="24"/>
        <v>137</v>
      </c>
      <c r="I257" s="33">
        <f t="shared" si="23"/>
        <v>917.9</v>
      </c>
    </row>
    <row r="258" spans="1:9" ht="30">
      <c r="B258" s="29"/>
      <c r="C258" s="29" t="s">
        <v>1419</v>
      </c>
      <c r="D258" s="50"/>
      <c r="E258" s="32"/>
      <c r="F258" s="33"/>
      <c r="G258" s="32"/>
      <c r="H258" s="13">
        <f t="shared" si="24"/>
        <v>0</v>
      </c>
      <c r="I258" s="33">
        <f t="shared" si="23"/>
        <v>0</v>
      </c>
    </row>
    <row r="259" spans="1:9">
      <c r="A259" s="30" t="s">
        <v>1108</v>
      </c>
      <c r="B259" s="29" t="s">
        <v>253</v>
      </c>
      <c r="C259" s="29" t="s">
        <v>254</v>
      </c>
      <c r="D259" s="50" t="s">
        <v>29</v>
      </c>
      <c r="E259" s="32">
        <v>142.9</v>
      </c>
      <c r="F259" s="55">
        <v>56.64</v>
      </c>
      <c r="G259" s="32">
        <v>24</v>
      </c>
      <c r="H259" s="13">
        <f t="shared" si="24"/>
        <v>70.23</v>
      </c>
      <c r="I259" s="33">
        <f t="shared" si="23"/>
        <v>10035.86</v>
      </c>
    </row>
    <row r="260" spans="1:9">
      <c r="B260" s="29"/>
      <c r="C260" s="29" t="s">
        <v>255</v>
      </c>
      <c r="D260" s="50"/>
      <c r="E260" s="32"/>
      <c r="F260" s="33"/>
      <c r="G260" s="32"/>
      <c r="H260" s="13">
        <f t="shared" si="24"/>
        <v>0</v>
      </c>
      <c r="I260" s="33">
        <f t="shared" si="23"/>
        <v>0</v>
      </c>
    </row>
    <row r="261" spans="1:9">
      <c r="A261" s="30" t="s">
        <v>1105</v>
      </c>
      <c r="B261" s="29" t="s">
        <v>256</v>
      </c>
      <c r="C261" s="29" t="s">
        <v>257</v>
      </c>
      <c r="D261" s="50" t="s">
        <v>25</v>
      </c>
      <c r="E261" s="32">
        <v>9.4</v>
      </c>
      <c r="F261" s="55">
        <v>233.4</v>
      </c>
      <c r="G261" s="32">
        <v>24</v>
      </c>
      <c r="H261" s="13">
        <f t="shared" si="24"/>
        <v>289.41000000000003</v>
      </c>
      <c r="I261" s="33">
        <f t="shared" si="23"/>
        <v>2720.45</v>
      </c>
    </row>
    <row r="262" spans="1:9">
      <c r="B262" s="29"/>
      <c r="C262" s="29" t="s">
        <v>258</v>
      </c>
      <c r="D262" s="50"/>
      <c r="E262" s="32"/>
      <c r="F262" s="33"/>
      <c r="G262" s="32"/>
      <c r="H262" s="13">
        <f t="shared" si="24"/>
        <v>0</v>
      </c>
      <c r="I262" s="33">
        <f t="shared" si="23"/>
        <v>0</v>
      </c>
    </row>
    <row r="263" spans="1:9">
      <c r="B263" s="29"/>
      <c r="C263" s="29" t="s">
        <v>259</v>
      </c>
      <c r="D263" s="50"/>
      <c r="E263" s="32"/>
      <c r="F263" s="33"/>
      <c r="G263" s="32"/>
      <c r="H263" s="13">
        <f t="shared" si="24"/>
        <v>0</v>
      </c>
      <c r="I263" s="33">
        <f t="shared" si="23"/>
        <v>0</v>
      </c>
    </row>
    <row r="264" spans="1:9">
      <c r="B264" s="29"/>
      <c r="C264" s="29" t="s">
        <v>260</v>
      </c>
      <c r="D264" s="50"/>
      <c r="E264" s="32"/>
      <c r="F264" s="33"/>
      <c r="G264" s="32"/>
      <c r="H264" s="13">
        <f t="shared" si="24"/>
        <v>0</v>
      </c>
      <c r="I264" s="33">
        <f t="shared" si="23"/>
        <v>0</v>
      </c>
    </row>
    <row r="265" spans="1:9">
      <c r="A265" s="30" t="s">
        <v>1104</v>
      </c>
      <c r="B265" s="29" t="s">
        <v>261</v>
      </c>
      <c r="C265" s="29" t="s">
        <v>262</v>
      </c>
      <c r="D265" s="50" t="s">
        <v>29</v>
      </c>
      <c r="E265" s="32">
        <v>9.6</v>
      </c>
      <c r="F265" s="55">
        <v>48.03</v>
      </c>
      <c r="G265" s="32">
        <v>24</v>
      </c>
      <c r="H265" s="13">
        <f t="shared" si="24"/>
        <v>59.55</v>
      </c>
      <c r="I265" s="33">
        <f t="shared" si="23"/>
        <v>571.67999999999995</v>
      </c>
    </row>
    <row r="266" spans="1:9">
      <c r="B266" s="29"/>
      <c r="C266" s="29" t="s">
        <v>263</v>
      </c>
      <c r="D266" s="50"/>
      <c r="E266" s="32"/>
      <c r="F266" s="33"/>
      <c r="G266" s="32"/>
      <c r="H266" s="13">
        <f t="shared" si="24"/>
        <v>0</v>
      </c>
      <c r="I266" s="33">
        <f t="shared" si="23"/>
        <v>0</v>
      </c>
    </row>
    <row r="267" spans="1:9">
      <c r="B267" s="29"/>
      <c r="C267" s="29" t="s">
        <v>264</v>
      </c>
      <c r="D267" s="50"/>
      <c r="E267" s="32"/>
      <c r="F267" s="33"/>
      <c r="G267" s="32"/>
      <c r="H267" s="13">
        <f t="shared" si="24"/>
        <v>0</v>
      </c>
      <c r="I267" s="33">
        <f t="shared" si="23"/>
        <v>0</v>
      </c>
    </row>
    <row r="268" spans="1:9">
      <c r="B268" s="29"/>
      <c r="C268" s="29" t="s">
        <v>265</v>
      </c>
      <c r="D268" s="50"/>
      <c r="E268" s="32"/>
      <c r="F268" s="33"/>
      <c r="G268" s="32"/>
      <c r="H268" s="13">
        <f t="shared" si="24"/>
        <v>0</v>
      </c>
      <c r="I268" s="33">
        <f t="shared" si="23"/>
        <v>0</v>
      </c>
    </row>
    <row r="269" spans="1:9">
      <c r="A269" s="30" t="s">
        <v>1065</v>
      </c>
      <c r="B269" s="29" t="s">
        <v>266</v>
      </c>
      <c r="C269" s="29" t="s">
        <v>267</v>
      </c>
      <c r="D269" s="50" t="s">
        <v>25</v>
      </c>
      <c r="E269" s="32">
        <v>138</v>
      </c>
      <c r="F269" s="55">
        <v>43.01</v>
      </c>
      <c r="G269" s="32">
        <v>24</v>
      </c>
      <c r="H269" s="13">
        <f t="shared" si="24"/>
        <v>53.33</v>
      </c>
      <c r="I269" s="33">
        <f t="shared" si="23"/>
        <v>7359.54</v>
      </c>
    </row>
    <row r="270" spans="1:9">
      <c r="B270" s="29"/>
      <c r="C270" s="29" t="s">
        <v>268</v>
      </c>
      <c r="D270" s="50"/>
      <c r="E270" s="32"/>
      <c r="F270" s="33"/>
      <c r="G270" s="32"/>
      <c r="H270" s="13">
        <f t="shared" si="24"/>
        <v>0</v>
      </c>
      <c r="I270" s="33">
        <f t="shared" si="23"/>
        <v>0</v>
      </c>
    </row>
    <row r="271" spans="1:9">
      <c r="B271" s="29"/>
      <c r="C271" s="29" t="s">
        <v>269</v>
      </c>
      <c r="D271" s="50"/>
      <c r="E271" s="32"/>
      <c r="F271" s="33"/>
      <c r="G271" s="32"/>
      <c r="H271" s="13">
        <f t="shared" si="24"/>
        <v>0</v>
      </c>
      <c r="I271" s="33">
        <f t="shared" si="23"/>
        <v>0</v>
      </c>
    </row>
    <row r="272" spans="1:9">
      <c r="A272" s="30" t="s">
        <v>1102</v>
      </c>
      <c r="B272" s="29" t="s">
        <v>270</v>
      </c>
      <c r="C272" s="29" t="s">
        <v>271</v>
      </c>
      <c r="D272" s="50" t="s">
        <v>25</v>
      </c>
      <c r="E272" s="32">
        <v>97.7</v>
      </c>
      <c r="F272" s="55">
        <v>42.57</v>
      </c>
      <c r="G272" s="32">
        <v>24</v>
      </c>
      <c r="H272" s="13">
        <f t="shared" si="24"/>
        <v>52.78</v>
      </c>
      <c r="I272" s="33">
        <f t="shared" ref="I272:I306" si="25">TRUNC((+E272*H272),2)</f>
        <v>5156.6000000000004</v>
      </c>
    </row>
    <row r="273" spans="1:9">
      <c r="B273" s="29"/>
      <c r="C273" s="29" t="s">
        <v>272</v>
      </c>
      <c r="D273" s="50"/>
      <c r="E273" s="32"/>
      <c r="F273" s="33"/>
      <c r="G273" s="32"/>
      <c r="H273" s="13">
        <f t="shared" ref="H273:H306" si="26">TRUNC(+F273*((+G273/100)+1),2)</f>
        <v>0</v>
      </c>
      <c r="I273" s="33">
        <f t="shared" si="25"/>
        <v>0</v>
      </c>
    </row>
    <row r="274" spans="1:9">
      <c r="B274" s="29"/>
      <c r="C274" s="29" t="s">
        <v>273</v>
      </c>
      <c r="D274" s="50"/>
      <c r="E274" s="32"/>
      <c r="F274" s="33"/>
      <c r="G274" s="32"/>
      <c r="H274" s="13">
        <f t="shared" si="26"/>
        <v>0</v>
      </c>
      <c r="I274" s="33">
        <f t="shared" si="25"/>
        <v>0</v>
      </c>
    </row>
    <row r="275" spans="1:9">
      <c r="B275" s="29"/>
      <c r="C275" s="29" t="s">
        <v>274</v>
      </c>
      <c r="D275" s="50"/>
      <c r="E275" s="32"/>
      <c r="F275" s="33"/>
      <c r="G275" s="32"/>
      <c r="H275" s="13">
        <f t="shared" si="26"/>
        <v>0</v>
      </c>
      <c r="I275" s="33">
        <f t="shared" si="25"/>
        <v>0</v>
      </c>
    </row>
    <row r="276" spans="1:9">
      <c r="B276" s="29"/>
      <c r="C276" s="29" t="s">
        <v>275</v>
      </c>
      <c r="D276" s="50"/>
      <c r="E276" s="32"/>
      <c r="F276" s="33"/>
      <c r="G276" s="32"/>
      <c r="H276" s="13">
        <f t="shared" si="26"/>
        <v>0</v>
      </c>
      <c r="I276" s="33">
        <f t="shared" si="25"/>
        <v>0</v>
      </c>
    </row>
    <row r="277" spans="1:9">
      <c r="A277" s="30" t="s">
        <v>1111</v>
      </c>
      <c r="B277" s="29" t="s">
        <v>276</v>
      </c>
      <c r="C277" s="29" t="s">
        <v>277</v>
      </c>
      <c r="D277" s="50" t="s">
        <v>29</v>
      </c>
      <c r="E277" s="32">
        <v>292.27999999999997</v>
      </c>
      <c r="F277" s="55">
        <v>6.71</v>
      </c>
      <c r="G277" s="32">
        <v>24</v>
      </c>
      <c r="H277" s="13">
        <f t="shared" si="26"/>
        <v>8.32</v>
      </c>
      <c r="I277" s="33">
        <f t="shared" si="25"/>
        <v>2431.7600000000002</v>
      </c>
    </row>
    <row r="278" spans="1:9">
      <c r="B278" s="29"/>
      <c r="C278" s="29" t="s">
        <v>233</v>
      </c>
      <c r="D278" s="50"/>
      <c r="E278" s="32"/>
      <c r="F278" s="33"/>
      <c r="G278" s="32"/>
      <c r="H278" s="13">
        <f t="shared" si="26"/>
        <v>0</v>
      </c>
      <c r="I278" s="33">
        <f t="shared" si="25"/>
        <v>0</v>
      </c>
    </row>
    <row r="279" spans="1:9">
      <c r="A279" s="30" t="s">
        <v>1110</v>
      </c>
      <c r="B279" s="29" t="s">
        <v>278</v>
      </c>
      <c r="C279" s="29" t="s">
        <v>279</v>
      </c>
      <c r="D279" s="50" t="s">
        <v>25</v>
      </c>
      <c r="E279" s="32">
        <v>116.91</v>
      </c>
      <c r="F279" s="55">
        <v>74.81</v>
      </c>
      <c r="G279" s="32">
        <v>24</v>
      </c>
      <c r="H279" s="13">
        <f t="shared" si="26"/>
        <v>92.76</v>
      </c>
      <c r="I279" s="33">
        <f t="shared" si="25"/>
        <v>10844.57</v>
      </c>
    </row>
    <row r="280" spans="1:9">
      <c r="B280" s="29"/>
      <c r="C280" s="29" t="s">
        <v>280</v>
      </c>
      <c r="D280" s="50"/>
      <c r="E280" s="32"/>
      <c r="F280" s="33"/>
      <c r="G280" s="32"/>
      <c r="H280" s="13">
        <f t="shared" si="26"/>
        <v>0</v>
      </c>
      <c r="I280" s="33">
        <f t="shared" si="25"/>
        <v>0</v>
      </c>
    </row>
    <row r="281" spans="1:9">
      <c r="B281" s="29"/>
      <c r="C281" s="29" t="s">
        <v>281</v>
      </c>
      <c r="D281" s="50"/>
      <c r="E281" s="32"/>
      <c r="F281" s="33"/>
      <c r="G281" s="32"/>
      <c r="H281" s="13">
        <f t="shared" si="26"/>
        <v>0</v>
      </c>
      <c r="I281" s="33">
        <f t="shared" si="25"/>
        <v>0</v>
      </c>
    </row>
    <row r="282" spans="1:9">
      <c r="B282" s="29"/>
      <c r="C282" s="29" t="s">
        <v>282</v>
      </c>
      <c r="D282" s="50"/>
      <c r="E282" s="32"/>
      <c r="F282" s="33"/>
      <c r="G282" s="32"/>
      <c r="H282" s="13">
        <f t="shared" si="26"/>
        <v>0</v>
      </c>
      <c r="I282" s="33">
        <f t="shared" si="25"/>
        <v>0</v>
      </c>
    </row>
    <row r="283" spans="1:9">
      <c r="B283" s="29"/>
      <c r="C283" s="29" t="s">
        <v>283</v>
      </c>
      <c r="D283" s="50"/>
      <c r="E283" s="32"/>
      <c r="F283" s="33"/>
      <c r="G283" s="32"/>
      <c r="H283" s="13">
        <f t="shared" si="26"/>
        <v>0</v>
      </c>
      <c r="I283" s="33">
        <f t="shared" si="25"/>
        <v>0</v>
      </c>
    </row>
    <row r="284" spans="1:9">
      <c r="B284" s="29"/>
      <c r="C284" s="29" t="s">
        <v>284</v>
      </c>
      <c r="D284" s="50"/>
      <c r="E284" s="32"/>
      <c r="F284" s="33"/>
      <c r="G284" s="32"/>
      <c r="H284" s="13">
        <f t="shared" si="26"/>
        <v>0</v>
      </c>
      <c r="I284" s="33">
        <f t="shared" si="25"/>
        <v>0</v>
      </c>
    </row>
    <row r="285" spans="1:9">
      <c r="A285" s="30" t="s">
        <v>1109</v>
      </c>
      <c r="B285" s="29" t="s">
        <v>285</v>
      </c>
      <c r="C285" s="29" t="s">
        <v>286</v>
      </c>
      <c r="D285" s="50" t="s">
        <v>29</v>
      </c>
      <c r="E285" s="32">
        <v>85.75</v>
      </c>
      <c r="F285" s="55">
        <v>33.049999999999997</v>
      </c>
      <c r="G285" s="32">
        <v>24</v>
      </c>
      <c r="H285" s="13">
        <f t="shared" si="26"/>
        <v>40.98</v>
      </c>
      <c r="I285" s="33">
        <f t="shared" si="25"/>
        <v>3514.03</v>
      </c>
    </row>
    <row r="286" spans="1:9">
      <c r="B286" s="29"/>
      <c r="C286" s="29" t="s">
        <v>287</v>
      </c>
      <c r="D286" s="50"/>
      <c r="E286" s="32"/>
      <c r="F286" s="33"/>
      <c r="G286" s="32"/>
      <c r="H286" s="13">
        <f t="shared" si="26"/>
        <v>0</v>
      </c>
      <c r="I286" s="33">
        <f t="shared" si="25"/>
        <v>0</v>
      </c>
    </row>
    <row r="287" spans="1:9">
      <c r="B287" s="29"/>
      <c r="C287" s="29" t="s">
        <v>288</v>
      </c>
      <c r="D287" s="50"/>
      <c r="E287" s="32"/>
      <c r="F287" s="33"/>
      <c r="G287" s="32"/>
      <c r="H287" s="13">
        <f t="shared" si="26"/>
        <v>0</v>
      </c>
      <c r="I287" s="33">
        <f t="shared" si="25"/>
        <v>0</v>
      </c>
    </row>
    <row r="288" spans="1:9">
      <c r="B288" s="29"/>
      <c r="C288" s="29" t="s">
        <v>289</v>
      </c>
      <c r="D288" s="50"/>
      <c r="E288" s="32"/>
      <c r="F288" s="33"/>
      <c r="G288" s="32"/>
      <c r="H288" s="13">
        <f t="shared" si="26"/>
        <v>0</v>
      </c>
      <c r="I288" s="33">
        <f t="shared" si="25"/>
        <v>0</v>
      </c>
    </row>
    <row r="289" spans="1:9">
      <c r="A289" s="30" t="s">
        <v>1106</v>
      </c>
      <c r="B289" s="29" t="s">
        <v>290</v>
      </c>
      <c r="C289" s="29" t="s">
        <v>291</v>
      </c>
      <c r="D289" s="50" t="s">
        <v>25</v>
      </c>
      <c r="E289" s="32">
        <v>178.35</v>
      </c>
      <c r="F289" s="55">
        <v>77.31</v>
      </c>
      <c r="G289" s="32">
        <v>24</v>
      </c>
      <c r="H289" s="13">
        <f t="shared" si="26"/>
        <v>95.86</v>
      </c>
      <c r="I289" s="33">
        <f t="shared" si="25"/>
        <v>17096.63</v>
      </c>
    </row>
    <row r="290" spans="1:9">
      <c r="B290" s="29"/>
      <c r="C290" s="29" t="s">
        <v>292</v>
      </c>
      <c r="D290" s="50"/>
      <c r="E290" s="32"/>
      <c r="F290" s="33"/>
      <c r="G290" s="32"/>
      <c r="H290" s="13">
        <f t="shared" si="26"/>
        <v>0</v>
      </c>
      <c r="I290" s="33">
        <f t="shared" si="25"/>
        <v>0</v>
      </c>
    </row>
    <row r="291" spans="1:9">
      <c r="B291" s="29"/>
      <c r="C291" s="29" t="s">
        <v>293</v>
      </c>
      <c r="D291" s="50"/>
      <c r="E291" s="32"/>
      <c r="F291" s="33"/>
      <c r="G291" s="32"/>
      <c r="H291" s="13">
        <f t="shared" si="26"/>
        <v>0</v>
      </c>
      <c r="I291" s="33">
        <f t="shared" si="25"/>
        <v>0</v>
      </c>
    </row>
    <row r="292" spans="1:9">
      <c r="B292" s="29"/>
      <c r="C292" s="29" t="s">
        <v>294</v>
      </c>
      <c r="D292" s="50"/>
      <c r="E292" s="32"/>
      <c r="F292" s="33"/>
      <c r="G292" s="32"/>
      <c r="H292" s="13">
        <f t="shared" si="26"/>
        <v>0</v>
      </c>
      <c r="I292" s="33">
        <f t="shared" si="25"/>
        <v>0</v>
      </c>
    </row>
    <row r="293" spans="1:9">
      <c r="B293" s="29"/>
      <c r="C293" s="29" t="s">
        <v>295</v>
      </c>
      <c r="D293" s="50"/>
      <c r="E293" s="32"/>
      <c r="F293" s="33"/>
      <c r="G293" s="32"/>
      <c r="H293" s="13">
        <f t="shared" si="26"/>
        <v>0</v>
      </c>
      <c r="I293" s="33">
        <f t="shared" si="25"/>
        <v>0</v>
      </c>
    </row>
    <row r="294" spans="1:9">
      <c r="B294" s="29"/>
      <c r="C294" s="29" t="s">
        <v>296</v>
      </c>
      <c r="D294" s="50"/>
      <c r="E294" s="32"/>
      <c r="F294" s="33"/>
      <c r="G294" s="32"/>
      <c r="H294" s="13">
        <f t="shared" si="26"/>
        <v>0</v>
      </c>
      <c r="I294" s="33">
        <f t="shared" si="25"/>
        <v>0</v>
      </c>
    </row>
    <row r="295" spans="1:9">
      <c r="A295" s="30" t="s">
        <v>1113</v>
      </c>
      <c r="B295" s="29" t="s">
        <v>297</v>
      </c>
      <c r="C295" s="29" t="s">
        <v>298</v>
      </c>
      <c r="D295" s="50" t="s">
        <v>29</v>
      </c>
      <c r="E295" s="32">
        <v>89.6</v>
      </c>
      <c r="F295" s="55">
        <v>14.27</v>
      </c>
      <c r="G295" s="32">
        <v>24</v>
      </c>
      <c r="H295" s="13">
        <f t="shared" si="26"/>
        <v>17.690000000000001</v>
      </c>
      <c r="I295" s="33">
        <f t="shared" si="25"/>
        <v>1585.02</v>
      </c>
    </row>
    <row r="296" spans="1:9">
      <c r="B296" s="29"/>
      <c r="C296" s="29" t="s">
        <v>299</v>
      </c>
      <c r="D296" s="50"/>
      <c r="E296" s="32"/>
      <c r="F296" s="33"/>
      <c r="G296" s="32"/>
      <c r="H296" s="13">
        <f t="shared" si="26"/>
        <v>0</v>
      </c>
      <c r="I296" s="33">
        <f t="shared" si="25"/>
        <v>0</v>
      </c>
    </row>
    <row r="297" spans="1:9">
      <c r="A297" s="30" t="s">
        <v>1112</v>
      </c>
      <c r="B297" s="29" t="s">
        <v>300</v>
      </c>
      <c r="C297" s="29" t="s">
        <v>301</v>
      </c>
      <c r="D297" s="50" t="s">
        <v>29</v>
      </c>
      <c r="E297" s="32">
        <v>154.6</v>
      </c>
      <c r="F297" s="55">
        <v>12.24</v>
      </c>
      <c r="G297" s="32">
        <v>24</v>
      </c>
      <c r="H297" s="13">
        <f t="shared" si="26"/>
        <v>15.17</v>
      </c>
      <c r="I297" s="33">
        <f t="shared" si="25"/>
        <v>2345.2800000000002</v>
      </c>
    </row>
    <row r="298" spans="1:9">
      <c r="B298" s="29"/>
      <c r="C298" s="29" t="s">
        <v>302</v>
      </c>
      <c r="D298" s="50"/>
      <c r="E298" s="32"/>
      <c r="F298" s="33"/>
      <c r="G298" s="32"/>
      <c r="H298" s="13">
        <f t="shared" si="26"/>
        <v>0</v>
      </c>
      <c r="I298" s="33">
        <f t="shared" si="25"/>
        <v>0</v>
      </c>
    </row>
    <row r="299" spans="1:9" ht="30">
      <c r="A299" s="30" t="s">
        <v>1097</v>
      </c>
      <c r="B299" s="29" t="s">
        <v>303</v>
      </c>
      <c r="C299" s="29" t="s">
        <v>1420</v>
      </c>
      <c r="D299" s="50" t="s">
        <v>25</v>
      </c>
      <c r="E299" s="35">
        <v>0</v>
      </c>
      <c r="F299" s="33">
        <v>0</v>
      </c>
      <c r="G299" s="32">
        <v>24</v>
      </c>
      <c r="H299" s="13">
        <f t="shared" si="26"/>
        <v>0</v>
      </c>
      <c r="I299" s="33">
        <f t="shared" si="25"/>
        <v>0</v>
      </c>
    </row>
    <row r="300" spans="1:9">
      <c r="B300" s="29"/>
      <c r="C300" s="29" t="s">
        <v>1400</v>
      </c>
      <c r="D300" s="50"/>
      <c r="E300" s="32"/>
      <c r="F300" s="33"/>
      <c r="G300" s="32"/>
      <c r="H300" s="13">
        <f t="shared" si="26"/>
        <v>0</v>
      </c>
      <c r="I300" s="33">
        <f t="shared" si="25"/>
        <v>0</v>
      </c>
    </row>
    <row r="301" spans="1:9">
      <c r="A301" s="30" t="s">
        <v>1098</v>
      </c>
      <c r="B301" s="29" t="s">
        <v>304</v>
      </c>
      <c r="C301" s="29" t="s">
        <v>305</v>
      </c>
      <c r="D301" s="50" t="s">
        <v>25</v>
      </c>
      <c r="E301" s="32">
        <v>198.08</v>
      </c>
      <c r="F301" s="55">
        <v>140</v>
      </c>
      <c r="G301" s="32">
        <v>24</v>
      </c>
      <c r="H301" s="13">
        <f t="shared" si="26"/>
        <v>173.6</v>
      </c>
      <c r="I301" s="33">
        <f t="shared" si="25"/>
        <v>34386.68</v>
      </c>
    </row>
    <row r="302" spans="1:9">
      <c r="B302" s="29"/>
      <c r="C302" s="29" t="s">
        <v>306</v>
      </c>
      <c r="D302" s="50"/>
      <c r="E302" s="32"/>
      <c r="F302" s="33"/>
      <c r="G302" s="32"/>
      <c r="H302" s="13">
        <f t="shared" si="26"/>
        <v>0</v>
      </c>
      <c r="I302" s="33">
        <f t="shared" si="25"/>
        <v>0</v>
      </c>
    </row>
    <row r="303" spans="1:9">
      <c r="A303" s="30" t="s">
        <v>1066</v>
      </c>
      <c r="B303" s="29" t="s">
        <v>307</v>
      </c>
      <c r="C303" s="29" t="s">
        <v>308</v>
      </c>
      <c r="D303" s="50" t="s">
        <v>25</v>
      </c>
      <c r="E303" s="32">
        <v>1.63</v>
      </c>
      <c r="F303" s="55">
        <v>87.71</v>
      </c>
      <c r="G303" s="32">
        <v>24</v>
      </c>
      <c r="H303" s="13">
        <f t="shared" si="26"/>
        <v>108.76</v>
      </c>
      <c r="I303" s="33">
        <f t="shared" si="25"/>
        <v>177.27</v>
      </c>
    </row>
    <row r="304" spans="1:9">
      <c r="B304" s="29"/>
      <c r="C304" s="29" t="s">
        <v>309</v>
      </c>
      <c r="D304" s="50"/>
      <c r="E304" s="32"/>
      <c r="F304" s="33"/>
      <c r="G304" s="32"/>
      <c r="H304" s="13">
        <f t="shared" si="26"/>
        <v>0</v>
      </c>
      <c r="I304" s="33">
        <f t="shared" si="25"/>
        <v>0</v>
      </c>
    </row>
    <row r="305" spans="1:9">
      <c r="B305" s="29"/>
      <c r="C305" s="29" t="s">
        <v>310</v>
      </c>
      <c r="D305" s="50"/>
      <c r="E305" s="32"/>
      <c r="F305" s="33"/>
      <c r="G305" s="32"/>
      <c r="H305" s="13">
        <f t="shared" si="26"/>
        <v>0</v>
      </c>
      <c r="I305" s="33">
        <f t="shared" si="25"/>
        <v>0</v>
      </c>
    </row>
    <row r="306" spans="1:9">
      <c r="B306" s="29"/>
      <c r="C306" s="29"/>
      <c r="D306" s="50"/>
      <c r="E306" s="32"/>
      <c r="F306" s="33"/>
      <c r="G306" s="32"/>
      <c r="H306" s="13">
        <f t="shared" si="26"/>
        <v>0</v>
      </c>
      <c r="I306" s="33">
        <f t="shared" si="25"/>
        <v>0</v>
      </c>
    </row>
    <row r="307" spans="1:9">
      <c r="B307" s="29"/>
      <c r="C307" s="37" t="s">
        <v>19</v>
      </c>
      <c r="D307" s="52"/>
      <c r="E307" s="38"/>
      <c r="F307" s="39"/>
      <c r="G307" s="38"/>
      <c r="H307" s="38"/>
      <c r="I307" s="86">
        <f>SUM(I210:I306)</f>
        <v>624986.66000000015</v>
      </c>
    </row>
    <row r="308" spans="1:9">
      <c r="B308" s="29"/>
      <c r="C308" s="29"/>
      <c r="D308" s="50"/>
      <c r="E308" s="32"/>
      <c r="F308" s="33"/>
      <c r="G308" s="32"/>
      <c r="H308" s="32"/>
      <c r="I308" s="33"/>
    </row>
    <row r="309" spans="1:9">
      <c r="A309" s="16"/>
      <c r="B309" s="37" t="s">
        <v>311</v>
      </c>
      <c r="C309" s="37" t="s">
        <v>312</v>
      </c>
      <c r="D309" s="52"/>
      <c r="E309" s="38"/>
      <c r="F309" s="39"/>
      <c r="G309" s="38"/>
      <c r="H309" s="38"/>
      <c r="I309" s="39"/>
    </row>
    <row r="310" spans="1:9">
      <c r="A310" s="30" t="s">
        <v>1119</v>
      </c>
      <c r="B310" s="29" t="s">
        <v>313</v>
      </c>
      <c r="C310" s="29" t="s">
        <v>314</v>
      </c>
      <c r="D310" s="50" t="s">
        <v>25</v>
      </c>
      <c r="E310" s="32">
        <v>12.86</v>
      </c>
      <c r="F310" s="55">
        <v>436.74</v>
      </c>
      <c r="G310" s="32">
        <v>24</v>
      </c>
      <c r="H310" s="13">
        <f>TRUNC(+F310*((+G310/100)+1),2)</f>
        <v>541.54999999999995</v>
      </c>
      <c r="I310" s="33">
        <f t="shared" ref="I310:I373" si="27">TRUNC((+E310*H310),2)</f>
        <v>6964.33</v>
      </c>
    </row>
    <row r="311" spans="1:9">
      <c r="B311" s="29"/>
      <c r="C311" s="29" t="s">
        <v>315</v>
      </c>
      <c r="D311" s="50"/>
      <c r="E311" s="32"/>
      <c r="F311" s="33"/>
      <c r="G311" s="32"/>
      <c r="H311" s="13">
        <f t="shared" ref="H311:H374" si="28">TRUNC(+F311*((+G311/100)+1),2)</f>
        <v>0</v>
      </c>
      <c r="I311" s="33">
        <f t="shared" si="27"/>
        <v>0</v>
      </c>
    </row>
    <row r="312" spans="1:9">
      <c r="B312" s="29"/>
      <c r="C312" s="29" t="s">
        <v>316</v>
      </c>
      <c r="D312" s="50"/>
      <c r="E312" s="32"/>
      <c r="F312" s="33"/>
      <c r="G312" s="32"/>
      <c r="H312" s="13">
        <f t="shared" si="28"/>
        <v>0</v>
      </c>
      <c r="I312" s="33">
        <f t="shared" si="27"/>
        <v>0</v>
      </c>
    </row>
    <row r="313" spans="1:9">
      <c r="A313" s="30" t="s">
        <v>1115</v>
      </c>
      <c r="B313" s="29" t="s">
        <v>317</v>
      </c>
      <c r="C313" s="29" t="s">
        <v>318</v>
      </c>
      <c r="D313" s="50" t="s">
        <v>25</v>
      </c>
      <c r="E313" s="32">
        <v>2.29</v>
      </c>
      <c r="F313" s="55">
        <v>464.78</v>
      </c>
      <c r="G313" s="32">
        <v>24</v>
      </c>
      <c r="H313" s="13">
        <f t="shared" si="28"/>
        <v>576.32000000000005</v>
      </c>
      <c r="I313" s="33">
        <f t="shared" si="27"/>
        <v>1319.77</v>
      </c>
    </row>
    <row r="314" spans="1:9">
      <c r="B314" s="29"/>
      <c r="C314" s="29" t="s">
        <v>319</v>
      </c>
      <c r="D314" s="50"/>
      <c r="E314" s="32"/>
      <c r="F314" s="33"/>
      <c r="G314" s="32"/>
      <c r="H314" s="13">
        <f t="shared" si="28"/>
        <v>0</v>
      </c>
      <c r="I314" s="33">
        <f t="shared" si="27"/>
        <v>0</v>
      </c>
    </row>
    <row r="315" spans="1:9">
      <c r="B315" s="29"/>
      <c r="C315" s="29" t="s">
        <v>320</v>
      </c>
      <c r="D315" s="50"/>
      <c r="E315" s="32"/>
      <c r="F315" s="33"/>
      <c r="G315" s="32"/>
      <c r="H315" s="13">
        <f t="shared" si="28"/>
        <v>0</v>
      </c>
      <c r="I315" s="33">
        <f t="shared" si="27"/>
        <v>0</v>
      </c>
    </row>
    <row r="316" spans="1:9">
      <c r="B316" s="29"/>
      <c r="C316" s="29" t="s">
        <v>321</v>
      </c>
      <c r="D316" s="50"/>
      <c r="E316" s="32"/>
      <c r="F316" s="33"/>
      <c r="G316" s="32"/>
      <c r="H316" s="13">
        <f t="shared" si="28"/>
        <v>0</v>
      </c>
      <c r="I316" s="33">
        <f t="shared" si="27"/>
        <v>0</v>
      </c>
    </row>
    <row r="317" spans="1:9">
      <c r="A317" s="30" t="s">
        <v>1114</v>
      </c>
      <c r="B317" s="29" t="s">
        <v>322</v>
      </c>
      <c r="C317" s="29" t="s">
        <v>323</v>
      </c>
      <c r="D317" s="50" t="s">
        <v>29</v>
      </c>
      <c r="E317" s="32">
        <v>8.44</v>
      </c>
      <c r="F317" s="55">
        <v>357.6</v>
      </c>
      <c r="G317" s="32">
        <v>24</v>
      </c>
      <c r="H317" s="13">
        <f t="shared" si="28"/>
        <v>443.42</v>
      </c>
      <c r="I317" s="33">
        <f t="shared" si="27"/>
        <v>3742.46</v>
      </c>
    </row>
    <row r="318" spans="1:9">
      <c r="B318" s="29"/>
      <c r="C318" s="29" t="s">
        <v>324</v>
      </c>
      <c r="D318" s="50"/>
      <c r="E318" s="32"/>
      <c r="F318" s="33"/>
      <c r="G318" s="32"/>
      <c r="H318" s="13">
        <f t="shared" si="28"/>
        <v>0</v>
      </c>
      <c r="I318" s="33">
        <f t="shared" si="27"/>
        <v>0</v>
      </c>
    </row>
    <row r="319" spans="1:9">
      <c r="B319" s="29"/>
      <c r="C319" s="29" t="s">
        <v>325</v>
      </c>
      <c r="D319" s="50"/>
      <c r="E319" s="32"/>
      <c r="F319" s="33"/>
      <c r="G319" s="32"/>
      <c r="H319" s="13">
        <f t="shared" si="28"/>
        <v>0</v>
      </c>
      <c r="I319" s="33">
        <f t="shared" si="27"/>
        <v>0</v>
      </c>
    </row>
    <row r="320" spans="1:9">
      <c r="A320" s="30" t="s">
        <v>1117</v>
      </c>
      <c r="B320" s="29" t="s">
        <v>326</v>
      </c>
      <c r="C320" s="29" t="s">
        <v>327</v>
      </c>
      <c r="D320" s="50" t="s">
        <v>18</v>
      </c>
      <c r="E320" s="32">
        <v>4</v>
      </c>
      <c r="F320" s="55">
        <v>4215.3</v>
      </c>
      <c r="G320" s="32">
        <v>24</v>
      </c>
      <c r="H320" s="13">
        <f t="shared" si="28"/>
        <v>5226.97</v>
      </c>
      <c r="I320" s="33">
        <f t="shared" si="27"/>
        <v>20907.88</v>
      </c>
    </row>
    <row r="321" spans="1:9">
      <c r="B321" s="29"/>
      <c r="C321" s="29" t="s">
        <v>328</v>
      </c>
      <c r="D321" s="50"/>
      <c r="E321" s="32"/>
      <c r="F321" s="33"/>
      <c r="G321" s="32"/>
      <c r="H321" s="13">
        <f t="shared" si="28"/>
        <v>0</v>
      </c>
      <c r="I321" s="33">
        <f t="shared" si="27"/>
        <v>0</v>
      </c>
    </row>
    <row r="322" spans="1:9">
      <c r="B322" s="29"/>
      <c r="C322" s="29" t="s">
        <v>329</v>
      </c>
      <c r="D322" s="50"/>
      <c r="E322" s="32"/>
      <c r="F322" s="33"/>
      <c r="G322" s="32"/>
      <c r="H322" s="13">
        <f t="shared" si="28"/>
        <v>0</v>
      </c>
      <c r="I322" s="33">
        <f t="shared" si="27"/>
        <v>0</v>
      </c>
    </row>
    <row r="323" spans="1:9">
      <c r="A323" s="30" t="s">
        <v>1118</v>
      </c>
      <c r="B323" s="34" t="s">
        <v>1371</v>
      </c>
      <c r="C323" s="34" t="s">
        <v>1372</v>
      </c>
      <c r="D323" s="50" t="s">
        <v>18</v>
      </c>
      <c r="E323" s="35">
        <v>6</v>
      </c>
      <c r="F323" s="9">
        <v>9859.7000000000007</v>
      </c>
      <c r="G323" s="32">
        <v>24</v>
      </c>
      <c r="H323" s="13">
        <f t="shared" si="28"/>
        <v>12226.02</v>
      </c>
      <c r="I323" s="33">
        <f t="shared" si="27"/>
        <v>73356.12</v>
      </c>
    </row>
    <row r="324" spans="1:9">
      <c r="B324" s="29"/>
      <c r="C324" s="2" t="s">
        <v>330</v>
      </c>
      <c r="D324" s="50"/>
      <c r="E324" s="32"/>
      <c r="F324" s="33"/>
      <c r="G324" s="32"/>
      <c r="H324" s="13">
        <f t="shared" si="28"/>
        <v>0</v>
      </c>
      <c r="I324" s="33">
        <f t="shared" si="27"/>
        <v>0</v>
      </c>
    </row>
    <row r="325" spans="1:9">
      <c r="B325" s="29"/>
      <c r="C325" s="2" t="s">
        <v>331</v>
      </c>
      <c r="D325" s="50"/>
      <c r="E325" s="32"/>
      <c r="F325" s="33"/>
      <c r="G325" s="32"/>
      <c r="H325" s="13">
        <f t="shared" si="28"/>
        <v>0</v>
      </c>
      <c r="I325" s="33">
        <f t="shared" si="27"/>
        <v>0</v>
      </c>
    </row>
    <row r="326" spans="1:9">
      <c r="A326" s="30" t="s">
        <v>1327</v>
      </c>
      <c r="B326" s="29" t="s">
        <v>332</v>
      </c>
      <c r="C326" s="29" t="s">
        <v>333</v>
      </c>
      <c r="D326" s="50" t="s">
        <v>29</v>
      </c>
      <c r="E326" s="35">
        <v>17.600000000000001</v>
      </c>
      <c r="F326" s="55">
        <v>181.29</v>
      </c>
      <c r="G326" s="32">
        <v>24</v>
      </c>
      <c r="H326" s="13">
        <f t="shared" si="28"/>
        <v>224.79</v>
      </c>
      <c r="I326" s="33">
        <f t="shared" si="27"/>
        <v>3956.3</v>
      </c>
    </row>
    <row r="327" spans="1:9">
      <c r="B327" s="29"/>
      <c r="C327" s="29" t="s">
        <v>334</v>
      </c>
      <c r="D327" s="50"/>
      <c r="E327" s="32"/>
      <c r="F327" s="33"/>
      <c r="G327" s="32"/>
      <c r="H327" s="13">
        <f t="shared" si="28"/>
        <v>0</v>
      </c>
      <c r="I327" s="33">
        <f t="shared" si="27"/>
        <v>0</v>
      </c>
    </row>
    <row r="328" spans="1:9">
      <c r="A328" s="30" t="s">
        <v>1328</v>
      </c>
      <c r="B328" s="41" t="s">
        <v>1422</v>
      </c>
      <c r="C328" s="41" t="s">
        <v>335</v>
      </c>
      <c r="D328" s="50" t="s">
        <v>29</v>
      </c>
      <c r="E328" s="35">
        <v>30.2</v>
      </c>
      <c r="F328" s="55">
        <v>603.32000000000005</v>
      </c>
      <c r="G328" s="32">
        <v>24</v>
      </c>
      <c r="H328" s="13">
        <f t="shared" si="28"/>
        <v>748.11</v>
      </c>
      <c r="I328" s="33">
        <f t="shared" si="27"/>
        <v>22592.92</v>
      </c>
    </row>
    <row r="329" spans="1:9">
      <c r="B329" s="29"/>
      <c r="C329" s="41" t="s">
        <v>336</v>
      </c>
      <c r="D329" s="50"/>
      <c r="E329" s="32"/>
      <c r="F329" s="33"/>
      <c r="G329" s="32"/>
      <c r="H329" s="13">
        <f t="shared" si="28"/>
        <v>0</v>
      </c>
      <c r="I329" s="33">
        <f t="shared" si="27"/>
        <v>0</v>
      </c>
    </row>
    <row r="330" spans="1:9">
      <c r="B330" s="29"/>
      <c r="C330" s="41" t="s">
        <v>337</v>
      </c>
      <c r="D330" s="50"/>
      <c r="E330" s="32"/>
      <c r="F330" s="33"/>
      <c r="G330" s="32"/>
      <c r="H330" s="13">
        <f t="shared" si="28"/>
        <v>0</v>
      </c>
      <c r="I330" s="33">
        <f t="shared" si="27"/>
        <v>0</v>
      </c>
    </row>
    <row r="331" spans="1:9">
      <c r="B331" s="29"/>
      <c r="C331" s="41" t="s">
        <v>338</v>
      </c>
      <c r="D331" s="50"/>
      <c r="E331" s="32"/>
      <c r="F331" s="33"/>
      <c r="G331" s="32"/>
      <c r="H331" s="13">
        <f t="shared" si="28"/>
        <v>0</v>
      </c>
      <c r="I331" s="33">
        <f t="shared" si="27"/>
        <v>0</v>
      </c>
    </row>
    <row r="332" spans="1:9">
      <c r="B332" s="29"/>
      <c r="C332" s="41" t="s">
        <v>339</v>
      </c>
      <c r="D332" s="50"/>
      <c r="E332" s="32"/>
      <c r="F332" s="33"/>
      <c r="G332" s="32"/>
      <c r="H332" s="13">
        <f t="shared" si="28"/>
        <v>0</v>
      </c>
      <c r="I332" s="33">
        <f t="shared" si="27"/>
        <v>0</v>
      </c>
    </row>
    <row r="333" spans="1:9">
      <c r="A333" s="30" t="s">
        <v>1140</v>
      </c>
      <c r="B333" s="29" t="s">
        <v>1423</v>
      </c>
      <c r="C333" s="3" t="s">
        <v>340</v>
      </c>
      <c r="D333" s="50" t="s">
        <v>25</v>
      </c>
      <c r="E333" s="32">
        <v>0.18</v>
      </c>
      <c r="F333" s="66">
        <v>599.77</v>
      </c>
      <c r="G333" s="32">
        <v>24</v>
      </c>
      <c r="H333" s="13">
        <f t="shared" si="28"/>
        <v>743.71</v>
      </c>
      <c r="I333" s="33">
        <f t="shared" si="27"/>
        <v>133.86000000000001</v>
      </c>
    </row>
    <row r="334" spans="1:9">
      <c r="B334" s="29"/>
      <c r="C334" s="3" t="s">
        <v>341</v>
      </c>
      <c r="D334" s="50"/>
      <c r="E334" s="32"/>
      <c r="F334" s="33"/>
      <c r="G334" s="32"/>
      <c r="H334" s="13">
        <f t="shared" si="28"/>
        <v>0</v>
      </c>
      <c r="I334" s="33">
        <f t="shared" si="27"/>
        <v>0</v>
      </c>
    </row>
    <row r="335" spans="1:9">
      <c r="B335" s="29"/>
      <c r="C335" s="3" t="s">
        <v>342</v>
      </c>
      <c r="D335" s="50"/>
      <c r="E335" s="32"/>
      <c r="F335" s="33"/>
      <c r="G335" s="32"/>
      <c r="H335" s="13">
        <f t="shared" si="28"/>
        <v>0</v>
      </c>
      <c r="I335" s="33">
        <f t="shared" si="27"/>
        <v>0</v>
      </c>
    </row>
    <row r="336" spans="1:9">
      <c r="B336" s="29"/>
      <c r="C336" s="3" t="s">
        <v>343</v>
      </c>
      <c r="D336" s="50"/>
      <c r="E336" s="32"/>
      <c r="F336" s="33"/>
      <c r="G336" s="32"/>
      <c r="H336" s="13">
        <f t="shared" si="28"/>
        <v>0</v>
      </c>
      <c r="I336" s="33">
        <f t="shared" si="27"/>
        <v>0</v>
      </c>
    </row>
    <row r="337" spans="1:9">
      <c r="A337" s="30" t="s">
        <v>1138</v>
      </c>
      <c r="B337" s="29" t="s">
        <v>344</v>
      </c>
      <c r="C337" s="29" t="s">
        <v>345</v>
      </c>
      <c r="D337" s="50" t="s">
        <v>25</v>
      </c>
      <c r="E337" s="32">
        <v>3.83</v>
      </c>
      <c r="F337" s="55">
        <v>285.95</v>
      </c>
      <c r="G337" s="32">
        <v>24</v>
      </c>
      <c r="H337" s="13">
        <f t="shared" si="28"/>
        <v>354.57</v>
      </c>
      <c r="I337" s="33">
        <f t="shared" si="27"/>
        <v>1358</v>
      </c>
    </row>
    <row r="338" spans="1:9">
      <c r="B338" s="29"/>
      <c r="C338" s="29" t="s">
        <v>346</v>
      </c>
      <c r="D338" s="50"/>
      <c r="E338" s="32"/>
      <c r="F338" s="33"/>
      <c r="G338" s="32"/>
      <c r="H338" s="13">
        <f t="shared" si="28"/>
        <v>0</v>
      </c>
      <c r="I338" s="33">
        <f t="shared" si="27"/>
        <v>0</v>
      </c>
    </row>
    <row r="339" spans="1:9">
      <c r="A339" s="30" t="s">
        <v>1120</v>
      </c>
      <c r="B339" s="29" t="s">
        <v>347</v>
      </c>
      <c r="C339" s="29" t="s">
        <v>348</v>
      </c>
      <c r="D339" s="50" t="s">
        <v>25</v>
      </c>
      <c r="E339" s="32">
        <v>5.27</v>
      </c>
      <c r="F339" s="55">
        <v>760.7</v>
      </c>
      <c r="G339" s="32">
        <v>24</v>
      </c>
      <c r="H339" s="13">
        <f t="shared" si="28"/>
        <v>943.26</v>
      </c>
      <c r="I339" s="33">
        <f t="shared" si="27"/>
        <v>4970.9799999999996</v>
      </c>
    </row>
    <row r="340" spans="1:9">
      <c r="B340" s="29"/>
      <c r="C340" s="29" t="s">
        <v>349</v>
      </c>
      <c r="D340" s="50"/>
      <c r="E340" s="32"/>
      <c r="F340" s="33"/>
      <c r="G340" s="32"/>
      <c r="H340" s="13">
        <f t="shared" si="28"/>
        <v>0</v>
      </c>
      <c r="I340" s="33">
        <f t="shared" si="27"/>
        <v>0</v>
      </c>
    </row>
    <row r="341" spans="1:9">
      <c r="A341" s="30" t="s">
        <v>1329</v>
      </c>
      <c r="B341" s="29" t="s">
        <v>350</v>
      </c>
      <c r="C341" s="29" t="s">
        <v>351</v>
      </c>
      <c r="D341" s="50" t="s">
        <v>25</v>
      </c>
      <c r="E341" s="32">
        <v>35.049999999999997</v>
      </c>
      <c r="F341" s="55">
        <v>320</v>
      </c>
      <c r="G341" s="32">
        <v>24</v>
      </c>
      <c r="H341" s="13">
        <f t="shared" si="28"/>
        <v>396.8</v>
      </c>
      <c r="I341" s="33">
        <f t="shared" si="27"/>
        <v>13907.84</v>
      </c>
    </row>
    <row r="342" spans="1:9">
      <c r="B342" s="29"/>
      <c r="C342" s="29" t="s">
        <v>352</v>
      </c>
      <c r="D342" s="50"/>
      <c r="E342" s="32"/>
      <c r="F342" s="33"/>
      <c r="G342" s="32"/>
      <c r="H342" s="13">
        <f t="shared" si="28"/>
        <v>0</v>
      </c>
      <c r="I342" s="33">
        <f t="shared" si="27"/>
        <v>0</v>
      </c>
    </row>
    <row r="343" spans="1:9">
      <c r="B343" s="29"/>
      <c r="C343" s="29" t="s">
        <v>353</v>
      </c>
      <c r="D343" s="50"/>
      <c r="E343" s="32"/>
      <c r="F343" s="33"/>
      <c r="G343" s="32"/>
      <c r="H343" s="13">
        <f t="shared" si="28"/>
        <v>0</v>
      </c>
      <c r="I343" s="33">
        <f t="shared" si="27"/>
        <v>0</v>
      </c>
    </row>
    <row r="344" spans="1:9">
      <c r="B344" s="29"/>
      <c r="C344" s="29" t="s">
        <v>354</v>
      </c>
      <c r="D344" s="50"/>
      <c r="E344" s="32"/>
      <c r="F344" s="33"/>
      <c r="G344" s="32"/>
      <c r="H344" s="13">
        <f t="shared" si="28"/>
        <v>0</v>
      </c>
      <c r="I344" s="33">
        <f t="shared" si="27"/>
        <v>0</v>
      </c>
    </row>
    <row r="345" spans="1:9">
      <c r="A345" s="30" t="s">
        <v>1331</v>
      </c>
      <c r="B345" s="40" t="s">
        <v>355</v>
      </c>
      <c r="C345" s="40" t="s">
        <v>356</v>
      </c>
      <c r="D345" s="64" t="s">
        <v>29</v>
      </c>
      <c r="E345" s="35">
        <v>414.82</v>
      </c>
      <c r="F345" s="55">
        <v>30.8</v>
      </c>
      <c r="G345" s="35">
        <v>24</v>
      </c>
      <c r="H345" s="65">
        <f t="shared" si="28"/>
        <v>38.19</v>
      </c>
      <c r="I345" s="56">
        <f t="shared" si="27"/>
        <v>15841.97</v>
      </c>
    </row>
    <row r="346" spans="1:9">
      <c r="B346" s="40"/>
      <c r="C346" s="40" t="s">
        <v>357</v>
      </c>
      <c r="D346" s="64"/>
      <c r="E346" s="35"/>
      <c r="F346" s="56"/>
      <c r="G346" s="35"/>
      <c r="H346" s="65">
        <f t="shared" si="28"/>
        <v>0</v>
      </c>
      <c r="I346" s="56">
        <f t="shared" si="27"/>
        <v>0</v>
      </c>
    </row>
    <row r="347" spans="1:9">
      <c r="B347" s="40"/>
      <c r="C347" s="40" t="s">
        <v>358</v>
      </c>
      <c r="D347" s="64"/>
      <c r="E347" s="35"/>
      <c r="F347" s="56"/>
      <c r="G347" s="35"/>
      <c r="H347" s="65">
        <f t="shared" si="28"/>
        <v>0</v>
      </c>
      <c r="I347" s="56">
        <f t="shared" si="27"/>
        <v>0</v>
      </c>
    </row>
    <row r="348" spans="1:9">
      <c r="A348" s="30" t="s">
        <v>1133</v>
      </c>
      <c r="B348" s="29" t="s">
        <v>359</v>
      </c>
      <c r="C348" s="29" t="s">
        <v>360</v>
      </c>
      <c r="D348" s="50" t="s">
        <v>25</v>
      </c>
      <c r="E348" s="32">
        <v>3.83</v>
      </c>
      <c r="F348" s="55">
        <v>399.6</v>
      </c>
      <c r="G348" s="32">
        <v>24</v>
      </c>
      <c r="H348" s="13">
        <f t="shared" si="28"/>
        <v>495.5</v>
      </c>
      <c r="I348" s="33">
        <f t="shared" si="27"/>
        <v>1897.76</v>
      </c>
    </row>
    <row r="349" spans="1:9">
      <c r="B349" s="29"/>
      <c r="C349" s="29" t="s">
        <v>361</v>
      </c>
      <c r="D349" s="50"/>
      <c r="E349" s="32"/>
      <c r="F349" s="33"/>
      <c r="G349" s="32"/>
      <c r="H349" s="13">
        <f t="shared" si="28"/>
        <v>0</v>
      </c>
      <c r="I349" s="33">
        <f t="shared" si="27"/>
        <v>0</v>
      </c>
    </row>
    <row r="350" spans="1:9">
      <c r="A350" s="30" t="s">
        <v>1116</v>
      </c>
      <c r="B350" s="3" t="s">
        <v>362</v>
      </c>
      <c r="C350" s="3" t="s">
        <v>363</v>
      </c>
      <c r="D350" s="50" t="s">
        <v>25</v>
      </c>
      <c r="E350" s="32">
        <v>3.78</v>
      </c>
      <c r="F350" s="67">
        <v>238.22</v>
      </c>
      <c r="G350" s="32">
        <v>24</v>
      </c>
      <c r="H350" s="13">
        <f t="shared" si="28"/>
        <v>295.39</v>
      </c>
      <c r="I350" s="33">
        <f t="shared" si="27"/>
        <v>1116.57</v>
      </c>
    </row>
    <row r="351" spans="1:9">
      <c r="C351" s="3" t="s">
        <v>364</v>
      </c>
      <c r="D351" s="50"/>
      <c r="E351" s="32"/>
      <c r="F351" s="12"/>
      <c r="G351" s="32"/>
      <c r="H351" s="13">
        <f t="shared" si="28"/>
        <v>0</v>
      </c>
      <c r="I351" s="33">
        <f t="shared" si="27"/>
        <v>0</v>
      </c>
    </row>
    <row r="352" spans="1:9">
      <c r="A352" s="30" t="s">
        <v>1340</v>
      </c>
      <c r="B352" s="3" t="s">
        <v>365</v>
      </c>
      <c r="C352" s="3" t="s">
        <v>366</v>
      </c>
      <c r="D352" s="50" t="s">
        <v>25</v>
      </c>
      <c r="E352" s="32">
        <v>3.86</v>
      </c>
      <c r="F352" s="67">
        <v>347.35</v>
      </c>
      <c r="G352" s="32">
        <v>24</v>
      </c>
      <c r="H352" s="13">
        <f t="shared" si="28"/>
        <v>430.71</v>
      </c>
      <c r="I352" s="33">
        <f t="shared" si="27"/>
        <v>1662.54</v>
      </c>
    </row>
    <row r="353" spans="1:9">
      <c r="C353" s="3" t="s">
        <v>367</v>
      </c>
      <c r="D353" s="50"/>
      <c r="E353" s="32"/>
      <c r="F353" s="12"/>
      <c r="G353" s="32"/>
      <c r="H353" s="13">
        <f t="shared" si="28"/>
        <v>0</v>
      </c>
      <c r="I353" s="33">
        <f t="shared" si="27"/>
        <v>0</v>
      </c>
    </row>
    <row r="354" spans="1:9">
      <c r="A354" s="30" t="s">
        <v>1123</v>
      </c>
      <c r="B354" s="3" t="s">
        <v>368</v>
      </c>
      <c r="C354" s="3" t="s">
        <v>369</v>
      </c>
      <c r="D354" s="50" t="s">
        <v>18</v>
      </c>
      <c r="E354" s="32">
        <v>2</v>
      </c>
      <c r="F354" s="67">
        <v>426.96</v>
      </c>
      <c r="G354" s="32">
        <v>24</v>
      </c>
      <c r="H354" s="13">
        <f t="shared" si="28"/>
        <v>529.42999999999995</v>
      </c>
      <c r="I354" s="33">
        <f t="shared" si="27"/>
        <v>1058.8599999999999</v>
      </c>
    </row>
    <row r="355" spans="1:9">
      <c r="C355" s="3" t="s">
        <v>370</v>
      </c>
      <c r="D355" s="50"/>
      <c r="E355" s="32"/>
      <c r="F355" s="12"/>
      <c r="G355" s="32"/>
      <c r="H355" s="13">
        <f t="shared" si="28"/>
        <v>0</v>
      </c>
      <c r="I355" s="33">
        <f t="shared" si="27"/>
        <v>0</v>
      </c>
    </row>
    <row r="356" spans="1:9">
      <c r="C356" s="3" t="s">
        <v>371</v>
      </c>
      <c r="D356" s="50"/>
      <c r="E356" s="32"/>
      <c r="F356" s="12"/>
      <c r="G356" s="32"/>
      <c r="H356" s="13">
        <f t="shared" si="28"/>
        <v>0</v>
      </c>
      <c r="I356" s="33">
        <f t="shared" si="27"/>
        <v>0</v>
      </c>
    </row>
    <row r="357" spans="1:9">
      <c r="A357" s="30" t="s">
        <v>1122</v>
      </c>
      <c r="B357" s="3" t="s">
        <v>372</v>
      </c>
      <c r="C357" s="3" t="s">
        <v>373</v>
      </c>
      <c r="D357" s="50" t="s">
        <v>18</v>
      </c>
      <c r="E357" s="32">
        <v>5</v>
      </c>
      <c r="F357" s="67">
        <v>401.44</v>
      </c>
      <c r="G357" s="32">
        <v>24</v>
      </c>
      <c r="H357" s="13">
        <f t="shared" si="28"/>
        <v>497.78</v>
      </c>
      <c r="I357" s="33">
        <f t="shared" si="27"/>
        <v>2488.9</v>
      </c>
    </row>
    <row r="358" spans="1:9">
      <c r="C358" s="3" t="s">
        <v>370</v>
      </c>
      <c r="D358" s="50"/>
      <c r="E358" s="32"/>
      <c r="F358" s="12"/>
      <c r="G358" s="32"/>
      <c r="H358" s="13">
        <f t="shared" si="28"/>
        <v>0</v>
      </c>
      <c r="I358" s="33">
        <f t="shared" si="27"/>
        <v>0</v>
      </c>
    </row>
    <row r="359" spans="1:9">
      <c r="C359" s="3" t="s">
        <v>371</v>
      </c>
      <c r="D359" s="50"/>
      <c r="E359" s="32"/>
      <c r="F359" s="12"/>
      <c r="G359" s="32"/>
      <c r="H359" s="13">
        <f t="shared" si="28"/>
        <v>0</v>
      </c>
      <c r="I359" s="33">
        <f t="shared" si="27"/>
        <v>0</v>
      </c>
    </row>
    <row r="360" spans="1:9">
      <c r="A360" s="30" t="s">
        <v>1121</v>
      </c>
      <c r="B360" s="3" t="s">
        <v>374</v>
      </c>
      <c r="C360" s="3" t="s">
        <v>375</v>
      </c>
      <c r="D360" s="50" t="s">
        <v>18</v>
      </c>
      <c r="E360" s="32">
        <v>1</v>
      </c>
      <c r="F360" s="67">
        <v>392.89</v>
      </c>
      <c r="G360" s="32">
        <v>24</v>
      </c>
      <c r="H360" s="13">
        <f t="shared" si="28"/>
        <v>487.18</v>
      </c>
      <c r="I360" s="33">
        <f t="shared" si="27"/>
        <v>487.18</v>
      </c>
    </row>
    <row r="361" spans="1:9">
      <c r="C361" s="3" t="s">
        <v>370</v>
      </c>
      <c r="D361" s="50"/>
      <c r="E361" s="32"/>
      <c r="F361" s="12"/>
      <c r="G361" s="32"/>
      <c r="H361" s="13">
        <f t="shared" si="28"/>
        <v>0</v>
      </c>
      <c r="I361" s="33">
        <f t="shared" si="27"/>
        <v>0</v>
      </c>
    </row>
    <row r="362" spans="1:9">
      <c r="C362" s="3" t="s">
        <v>371</v>
      </c>
      <c r="D362" s="50"/>
      <c r="E362" s="32"/>
      <c r="F362" s="12"/>
      <c r="G362" s="32"/>
      <c r="H362" s="13">
        <f t="shared" si="28"/>
        <v>0</v>
      </c>
      <c r="I362" s="33">
        <f t="shared" si="27"/>
        <v>0</v>
      </c>
    </row>
    <row r="363" spans="1:9">
      <c r="A363" s="30" t="s">
        <v>1124</v>
      </c>
      <c r="B363" s="3" t="s">
        <v>376</v>
      </c>
      <c r="C363" s="3" t="s">
        <v>1425</v>
      </c>
      <c r="D363" s="50" t="s">
        <v>18</v>
      </c>
      <c r="E363" s="32">
        <v>2</v>
      </c>
      <c r="F363" s="67">
        <v>578.53</v>
      </c>
      <c r="G363" s="32">
        <v>24</v>
      </c>
      <c r="H363" s="13">
        <f t="shared" si="28"/>
        <v>717.37</v>
      </c>
      <c r="I363" s="33">
        <f t="shared" si="27"/>
        <v>1434.74</v>
      </c>
    </row>
    <row r="364" spans="1:9">
      <c r="C364" s="3" t="s">
        <v>377</v>
      </c>
      <c r="D364" s="50"/>
      <c r="E364" s="32"/>
      <c r="F364" s="12"/>
      <c r="G364" s="32"/>
      <c r="H364" s="13">
        <f t="shared" si="28"/>
        <v>0</v>
      </c>
      <c r="I364" s="33">
        <f t="shared" si="27"/>
        <v>0</v>
      </c>
    </row>
    <row r="365" spans="1:9">
      <c r="C365" s="3" t="s">
        <v>378</v>
      </c>
      <c r="D365" s="50"/>
      <c r="E365" s="32"/>
      <c r="F365" s="12"/>
      <c r="G365" s="32"/>
      <c r="H365" s="13">
        <f t="shared" si="28"/>
        <v>0</v>
      </c>
      <c r="I365" s="33">
        <f t="shared" si="27"/>
        <v>0</v>
      </c>
    </row>
    <row r="366" spans="1:9">
      <c r="C366" s="3" t="s">
        <v>379</v>
      </c>
      <c r="D366" s="50"/>
      <c r="E366" s="32"/>
      <c r="F366" s="12"/>
      <c r="G366" s="32"/>
      <c r="H366" s="13">
        <f t="shared" si="28"/>
        <v>0</v>
      </c>
      <c r="I366" s="33">
        <f t="shared" si="27"/>
        <v>0</v>
      </c>
    </row>
    <row r="367" spans="1:9">
      <c r="A367" s="30" t="s">
        <v>1125</v>
      </c>
      <c r="B367" s="3" t="s">
        <v>380</v>
      </c>
      <c r="C367" s="3" t="s">
        <v>381</v>
      </c>
      <c r="D367" s="50" t="s">
        <v>18</v>
      </c>
      <c r="E367" s="32">
        <v>10</v>
      </c>
      <c r="F367" s="67">
        <v>52.11</v>
      </c>
      <c r="G367" s="32">
        <v>24</v>
      </c>
      <c r="H367" s="13">
        <f t="shared" si="28"/>
        <v>64.61</v>
      </c>
      <c r="I367" s="33">
        <f t="shared" si="27"/>
        <v>646.1</v>
      </c>
    </row>
    <row r="368" spans="1:9">
      <c r="C368" s="3" t="s">
        <v>382</v>
      </c>
      <c r="D368" s="50"/>
      <c r="E368" s="32"/>
      <c r="F368" s="33"/>
      <c r="G368" s="32"/>
      <c r="H368" s="13">
        <f t="shared" si="28"/>
        <v>0</v>
      </c>
      <c r="I368" s="33">
        <f t="shared" si="27"/>
        <v>0</v>
      </c>
    </row>
    <row r="369" spans="1:9">
      <c r="C369" s="3" t="s">
        <v>383</v>
      </c>
      <c r="D369" s="50"/>
      <c r="E369" s="32"/>
      <c r="F369" s="33"/>
      <c r="G369" s="32"/>
      <c r="H369" s="13">
        <f t="shared" si="28"/>
        <v>0</v>
      </c>
      <c r="I369" s="33">
        <f t="shared" si="27"/>
        <v>0</v>
      </c>
    </row>
    <row r="370" spans="1:9">
      <c r="C370" s="3" t="s">
        <v>384</v>
      </c>
      <c r="D370" s="50"/>
      <c r="E370" s="32"/>
      <c r="F370" s="33"/>
      <c r="G370" s="32"/>
      <c r="H370" s="13">
        <f t="shared" si="28"/>
        <v>0</v>
      </c>
      <c r="I370" s="33">
        <f t="shared" si="27"/>
        <v>0</v>
      </c>
    </row>
    <row r="371" spans="1:9">
      <c r="C371" s="3" t="s">
        <v>385</v>
      </c>
      <c r="D371" s="50"/>
      <c r="E371" s="32"/>
      <c r="F371" s="33"/>
      <c r="G371" s="32"/>
      <c r="H371" s="13">
        <f t="shared" si="28"/>
        <v>0</v>
      </c>
      <c r="I371" s="33">
        <f t="shared" si="27"/>
        <v>0</v>
      </c>
    </row>
    <row r="372" spans="1:9">
      <c r="C372" s="3" t="s">
        <v>386</v>
      </c>
      <c r="D372" s="50"/>
      <c r="E372" s="32"/>
      <c r="F372" s="33"/>
      <c r="G372" s="32"/>
      <c r="H372" s="13">
        <f t="shared" si="28"/>
        <v>0</v>
      </c>
      <c r="I372" s="33">
        <f t="shared" si="27"/>
        <v>0</v>
      </c>
    </row>
    <row r="373" spans="1:9">
      <c r="A373" s="30" t="s">
        <v>1126</v>
      </c>
      <c r="B373" s="3" t="s">
        <v>387</v>
      </c>
      <c r="C373" s="3" t="s">
        <v>388</v>
      </c>
      <c r="D373" s="50" t="s">
        <v>18</v>
      </c>
      <c r="E373" s="32">
        <v>3</v>
      </c>
      <c r="F373" s="67">
        <v>101.2</v>
      </c>
      <c r="G373" s="32">
        <v>24</v>
      </c>
      <c r="H373" s="13">
        <f t="shared" si="28"/>
        <v>125.48</v>
      </c>
      <c r="I373" s="33">
        <f t="shared" si="27"/>
        <v>376.44</v>
      </c>
    </row>
    <row r="374" spans="1:9">
      <c r="C374" s="3" t="s">
        <v>389</v>
      </c>
      <c r="D374" s="50"/>
      <c r="E374" s="32"/>
      <c r="F374" s="12"/>
      <c r="G374" s="32"/>
      <c r="H374" s="13">
        <f t="shared" si="28"/>
        <v>0</v>
      </c>
      <c r="I374" s="33">
        <f t="shared" ref="I374:I404" si="29">TRUNC((+E374*H374),2)</f>
        <v>0</v>
      </c>
    </row>
    <row r="375" spans="1:9">
      <c r="C375" s="3" t="s">
        <v>390</v>
      </c>
      <c r="D375" s="50"/>
      <c r="E375" s="32"/>
      <c r="F375" s="12"/>
      <c r="G375" s="32"/>
      <c r="H375" s="13">
        <f t="shared" ref="H375:H404" si="30">TRUNC(+F375*((+G375/100)+1),2)</f>
        <v>0</v>
      </c>
      <c r="I375" s="33">
        <f t="shared" si="29"/>
        <v>0</v>
      </c>
    </row>
    <row r="376" spans="1:9">
      <c r="C376" s="3" t="s">
        <v>391</v>
      </c>
      <c r="D376" s="50"/>
      <c r="E376" s="32"/>
      <c r="F376" s="12"/>
      <c r="G376" s="32"/>
      <c r="H376" s="13">
        <f t="shared" si="30"/>
        <v>0</v>
      </c>
      <c r="I376" s="33">
        <f t="shared" si="29"/>
        <v>0</v>
      </c>
    </row>
    <row r="377" spans="1:9">
      <c r="C377" s="3" t="s">
        <v>392</v>
      </c>
      <c r="D377" s="50"/>
      <c r="E377" s="32"/>
      <c r="F377" s="12"/>
      <c r="G377" s="32"/>
      <c r="H377" s="13">
        <f t="shared" si="30"/>
        <v>0</v>
      </c>
      <c r="I377" s="33">
        <f t="shared" si="29"/>
        <v>0</v>
      </c>
    </row>
    <row r="378" spans="1:9">
      <c r="C378" s="3" t="s">
        <v>393</v>
      </c>
      <c r="D378" s="50"/>
      <c r="E378" s="32"/>
      <c r="F378" s="12"/>
      <c r="G378" s="32"/>
      <c r="H378" s="13">
        <f t="shared" si="30"/>
        <v>0</v>
      </c>
      <c r="I378" s="33">
        <f t="shared" si="29"/>
        <v>0</v>
      </c>
    </row>
    <row r="379" spans="1:9">
      <c r="A379" s="30" t="s">
        <v>1127</v>
      </c>
      <c r="B379" s="3" t="s">
        <v>394</v>
      </c>
      <c r="C379" s="3" t="s">
        <v>395</v>
      </c>
      <c r="D379" s="50" t="s">
        <v>18</v>
      </c>
      <c r="E379" s="32">
        <v>6</v>
      </c>
      <c r="F379" s="67">
        <v>31.95</v>
      </c>
      <c r="G379" s="32">
        <v>24</v>
      </c>
      <c r="H379" s="13">
        <f t="shared" si="30"/>
        <v>39.61</v>
      </c>
      <c r="I379" s="33">
        <f t="shared" si="29"/>
        <v>237.66</v>
      </c>
    </row>
    <row r="380" spans="1:9">
      <c r="C380" s="3" t="s">
        <v>396</v>
      </c>
      <c r="D380" s="50"/>
      <c r="E380" s="32"/>
      <c r="F380" s="12"/>
      <c r="G380" s="32"/>
      <c r="H380" s="13">
        <f t="shared" si="30"/>
        <v>0</v>
      </c>
      <c r="I380" s="33">
        <f t="shared" si="29"/>
        <v>0</v>
      </c>
    </row>
    <row r="381" spans="1:9">
      <c r="A381" s="30" t="s">
        <v>1128</v>
      </c>
      <c r="B381" s="3" t="s">
        <v>397</v>
      </c>
      <c r="C381" s="3" t="s">
        <v>398</v>
      </c>
      <c r="D381" s="50" t="s">
        <v>18</v>
      </c>
      <c r="E381" s="32">
        <v>13</v>
      </c>
      <c r="F381" s="67">
        <v>130.86000000000001</v>
      </c>
      <c r="G381" s="32">
        <v>24</v>
      </c>
      <c r="H381" s="13">
        <f t="shared" si="30"/>
        <v>162.26</v>
      </c>
      <c r="I381" s="33">
        <f t="shared" si="29"/>
        <v>2109.38</v>
      </c>
    </row>
    <row r="382" spans="1:9">
      <c r="C382" s="3" t="s">
        <v>399</v>
      </c>
      <c r="D382" s="50"/>
      <c r="E382" s="32"/>
      <c r="F382" s="33"/>
      <c r="G382" s="32"/>
      <c r="H382" s="13">
        <f t="shared" si="30"/>
        <v>0</v>
      </c>
      <c r="I382" s="33">
        <f t="shared" si="29"/>
        <v>0</v>
      </c>
    </row>
    <row r="383" spans="1:9">
      <c r="C383" s="3" t="s">
        <v>400</v>
      </c>
      <c r="D383" s="50"/>
      <c r="E383" s="32"/>
      <c r="F383" s="33"/>
      <c r="G383" s="32"/>
      <c r="H383" s="13">
        <f t="shared" si="30"/>
        <v>0</v>
      </c>
      <c r="I383" s="33">
        <f t="shared" si="29"/>
        <v>0</v>
      </c>
    </row>
    <row r="384" spans="1:9">
      <c r="A384" s="30" t="s">
        <v>1129</v>
      </c>
      <c r="B384" s="3" t="s">
        <v>1426</v>
      </c>
      <c r="C384" s="3" t="s">
        <v>1427</v>
      </c>
      <c r="D384" s="50" t="s">
        <v>18</v>
      </c>
      <c r="E384" s="32">
        <v>2</v>
      </c>
      <c r="F384" s="67">
        <v>86.3</v>
      </c>
      <c r="G384" s="32">
        <v>24</v>
      </c>
      <c r="H384" s="13">
        <f t="shared" si="30"/>
        <v>107.01</v>
      </c>
      <c r="I384" s="33">
        <f t="shared" si="29"/>
        <v>214.02</v>
      </c>
    </row>
    <row r="385" spans="1:9">
      <c r="C385" s="3" t="s">
        <v>1428</v>
      </c>
      <c r="D385" s="50"/>
      <c r="E385" s="32"/>
      <c r="F385" s="12"/>
      <c r="G385" s="32"/>
      <c r="H385" s="13">
        <f t="shared" si="30"/>
        <v>0</v>
      </c>
      <c r="I385" s="33">
        <f t="shared" si="29"/>
        <v>0</v>
      </c>
    </row>
    <row r="386" spans="1:9">
      <c r="C386" s="3" t="s">
        <v>1429</v>
      </c>
      <c r="D386" s="50"/>
      <c r="E386" s="32"/>
      <c r="F386" s="12"/>
      <c r="G386" s="32"/>
      <c r="H386" s="13">
        <f t="shared" si="30"/>
        <v>0</v>
      </c>
      <c r="I386" s="33">
        <f t="shared" si="29"/>
        <v>0</v>
      </c>
    </row>
    <row r="387" spans="1:9">
      <c r="C387" s="3" t="s">
        <v>1430</v>
      </c>
      <c r="D387" s="50"/>
      <c r="E387" s="32"/>
      <c r="F387" s="12"/>
      <c r="G387" s="32"/>
      <c r="I387" s="33"/>
    </row>
    <row r="388" spans="1:9">
      <c r="A388" s="30" t="s">
        <v>1131</v>
      </c>
      <c r="B388" s="3" t="s">
        <v>401</v>
      </c>
      <c r="C388" s="3" t="s">
        <v>402</v>
      </c>
      <c r="D388" s="50" t="s">
        <v>18</v>
      </c>
      <c r="E388" s="32">
        <v>6</v>
      </c>
      <c r="F388" s="67">
        <v>5.24</v>
      </c>
      <c r="G388" s="32">
        <v>24</v>
      </c>
      <c r="H388" s="13">
        <f t="shared" si="30"/>
        <v>6.49</v>
      </c>
      <c r="I388" s="33">
        <f t="shared" si="29"/>
        <v>38.94</v>
      </c>
    </row>
    <row r="389" spans="1:9">
      <c r="C389" s="3" t="s">
        <v>403</v>
      </c>
      <c r="D389" s="50"/>
      <c r="E389" s="32"/>
      <c r="F389" s="12"/>
      <c r="G389" s="32"/>
      <c r="H389" s="13">
        <f t="shared" si="30"/>
        <v>0</v>
      </c>
      <c r="I389" s="33">
        <f t="shared" si="29"/>
        <v>0</v>
      </c>
    </row>
    <row r="390" spans="1:9">
      <c r="A390" s="30" t="s">
        <v>1132</v>
      </c>
      <c r="B390" s="3" t="s">
        <v>404</v>
      </c>
      <c r="C390" s="3" t="s">
        <v>405</v>
      </c>
      <c r="D390" s="50" t="s">
        <v>18</v>
      </c>
      <c r="E390" s="32">
        <v>6</v>
      </c>
      <c r="F390" s="67">
        <v>34.07</v>
      </c>
      <c r="G390" s="32">
        <v>24</v>
      </c>
      <c r="H390" s="13">
        <f t="shared" si="30"/>
        <v>42.24</v>
      </c>
      <c r="I390" s="33">
        <f t="shared" si="29"/>
        <v>253.44</v>
      </c>
    </row>
    <row r="391" spans="1:9">
      <c r="C391" s="3" t="s">
        <v>406</v>
      </c>
      <c r="D391" s="50"/>
      <c r="E391" s="32"/>
      <c r="F391" s="12"/>
      <c r="G391" s="32"/>
      <c r="H391" s="13">
        <f t="shared" si="30"/>
        <v>0</v>
      </c>
      <c r="I391" s="33">
        <f t="shared" si="29"/>
        <v>0</v>
      </c>
    </row>
    <row r="392" spans="1:9">
      <c r="A392" s="30" t="s">
        <v>1130</v>
      </c>
      <c r="B392" s="3" t="s">
        <v>407</v>
      </c>
      <c r="C392" s="3" t="s">
        <v>408</v>
      </c>
      <c r="D392" s="50" t="s">
        <v>18</v>
      </c>
      <c r="E392" s="32">
        <v>6</v>
      </c>
      <c r="F392" s="67">
        <v>9.48</v>
      </c>
      <c r="G392" s="32">
        <v>24</v>
      </c>
      <c r="H392" s="13">
        <f t="shared" si="30"/>
        <v>11.75</v>
      </c>
      <c r="I392" s="33">
        <f t="shared" si="29"/>
        <v>70.5</v>
      </c>
    </row>
    <row r="393" spans="1:9">
      <c r="A393" s="30" t="s">
        <v>1341</v>
      </c>
      <c r="B393" s="29" t="s">
        <v>409</v>
      </c>
      <c r="C393" s="29" t="s">
        <v>410</v>
      </c>
      <c r="D393" s="50" t="s">
        <v>25</v>
      </c>
      <c r="E393" s="32">
        <v>10.25</v>
      </c>
      <c r="F393" s="55">
        <v>1567.92</v>
      </c>
      <c r="G393" s="32">
        <v>24</v>
      </c>
      <c r="H393" s="13">
        <f t="shared" si="30"/>
        <v>1944.22</v>
      </c>
      <c r="I393" s="33">
        <f t="shared" si="29"/>
        <v>19928.25</v>
      </c>
    </row>
    <row r="394" spans="1:9">
      <c r="A394" s="5"/>
      <c r="B394" s="29"/>
      <c r="C394" s="29" t="s">
        <v>411</v>
      </c>
      <c r="D394" s="50"/>
      <c r="E394" s="32"/>
      <c r="F394" s="33"/>
      <c r="G394" s="32"/>
      <c r="H394" s="13">
        <f t="shared" si="30"/>
        <v>0</v>
      </c>
      <c r="I394" s="33">
        <f t="shared" si="29"/>
        <v>0</v>
      </c>
    </row>
    <row r="395" spans="1:9">
      <c r="B395" s="29"/>
      <c r="C395" s="29" t="s">
        <v>412</v>
      </c>
      <c r="D395" s="50"/>
      <c r="E395" s="32"/>
      <c r="F395" s="33"/>
      <c r="G395" s="32"/>
      <c r="H395" s="13">
        <f t="shared" si="30"/>
        <v>0</v>
      </c>
      <c r="I395" s="33">
        <f t="shared" si="29"/>
        <v>0</v>
      </c>
    </row>
    <row r="396" spans="1:9">
      <c r="A396" s="30" t="s">
        <v>1134</v>
      </c>
      <c r="B396" s="3" t="s">
        <v>413</v>
      </c>
      <c r="C396" s="3" t="s">
        <v>414</v>
      </c>
      <c r="D396" s="50" t="s">
        <v>18</v>
      </c>
      <c r="E396" s="32">
        <v>13</v>
      </c>
      <c r="F396" s="67">
        <v>45.02</v>
      </c>
      <c r="G396" s="32">
        <v>24</v>
      </c>
      <c r="H396" s="13">
        <f t="shared" si="30"/>
        <v>55.82</v>
      </c>
      <c r="I396" s="33">
        <f t="shared" si="29"/>
        <v>725.66</v>
      </c>
    </row>
    <row r="397" spans="1:9">
      <c r="C397" s="3" t="s">
        <v>415</v>
      </c>
      <c r="D397" s="50"/>
      <c r="E397" s="32"/>
      <c r="F397" s="12"/>
      <c r="G397" s="32"/>
      <c r="H397" s="13">
        <f t="shared" si="30"/>
        <v>0</v>
      </c>
      <c r="I397" s="33">
        <f t="shared" si="29"/>
        <v>0</v>
      </c>
    </row>
    <row r="398" spans="1:9">
      <c r="A398" s="30" t="s">
        <v>1135</v>
      </c>
      <c r="B398" s="3" t="s">
        <v>416</v>
      </c>
      <c r="C398" s="3" t="s">
        <v>417</v>
      </c>
      <c r="D398" s="50" t="s">
        <v>18</v>
      </c>
      <c r="E398" s="32">
        <v>39</v>
      </c>
      <c r="F398" s="67">
        <v>15</v>
      </c>
      <c r="G398" s="32">
        <v>24</v>
      </c>
      <c r="H398" s="13">
        <f t="shared" si="30"/>
        <v>18.600000000000001</v>
      </c>
      <c r="I398" s="33">
        <f t="shared" si="29"/>
        <v>725.4</v>
      </c>
    </row>
    <row r="399" spans="1:9">
      <c r="C399" s="3" t="s">
        <v>418</v>
      </c>
      <c r="D399" s="50"/>
      <c r="E399" s="32"/>
      <c r="F399" s="12"/>
      <c r="G399" s="32"/>
      <c r="H399" s="13">
        <f t="shared" si="30"/>
        <v>0</v>
      </c>
      <c r="I399" s="33">
        <f t="shared" si="29"/>
        <v>0</v>
      </c>
    </row>
    <row r="400" spans="1:9">
      <c r="A400" s="30" t="s">
        <v>1136</v>
      </c>
      <c r="B400" s="3" t="s">
        <v>419</v>
      </c>
      <c r="C400" s="3" t="s">
        <v>420</v>
      </c>
      <c r="D400" s="50" t="s">
        <v>18</v>
      </c>
      <c r="E400" s="32">
        <v>6</v>
      </c>
      <c r="F400" s="67">
        <v>45.02</v>
      </c>
      <c r="G400" s="32">
        <v>24</v>
      </c>
      <c r="H400" s="13">
        <f t="shared" si="30"/>
        <v>55.82</v>
      </c>
      <c r="I400" s="33">
        <f t="shared" si="29"/>
        <v>334.92</v>
      </c>
    </row>
    <row r="401" spans="1:9">
      <c r="C401" s="3" t="s">
        <v>421</v>
      </c>
      <c r="D401" s="50"/>
      <c r="E401" s="32"/>
      <c r="F401" s="12"/>
      <c r="G401" s="32"/>
      <c r="H401" s="13">
        <f t="shared" si="30"/>
        <v>0</v>
      </c>
      <c r="I401" s="33">
        <f t="shared" si="29"/>
        <v>0</v>
      </c>
    </row>
    <row r="402" spans="1:9">
      <c r="A402" s="30" t="s">
        <v>1137</v>
      </c>
      <c r="B402" s="3" t="s">
        <v>422</v>
      </c>
      <c r="C402" s="3" t="s">
        <v>423</v>
      </c>
      <c r="D402" s="50" t="s">
        <v>18</v>
      </c>
      <c r="E402" s="32">
        <v>13</v>
      </c>
      <c r="F402" s="67">
        <v>20.010000000000002</v>
      </c>
      <c r="G402" s="32">
        <v>24</v>
      </c>
      <c r="H402" s="13">
        <f t="shared" si="30"/>
        <v>24.81</v>
      </c>
      <c r="I402" s="33">
        <f t="shared" si="29"/>
        <v>322.52999999999997</v>
      </c>
    </row>
    <row r="403" spans="1:9">
      <c r="C403" s="3" t="s">
        <v>424</v>
      </c>
      <c r="D403" s="50"/>
      <c r="E403" s="32"/>
      <c r="F403" s="33"/>
      <c r="G403" s="32"/>
      <c r="H403" s="13">
        <f t="shared" si="30"/>
        <v>0</v>
      </c>
      <c r="I403" s="33">
        <f t="shared" si="29"/>
        <v>0</v>
      </c>
    </row>
    <row r="404" spans="1:9">
      <c r="B404" s="29"/>
      <c r="C404" s="29"/>
      <c r="D404" s="50"/>
      <c r="E404" s="32"/>
      <c r="F404" s="33"/>
      <c r="G404" s="32"/>
      <c r="H404" s="13">
        <f t="shared" si="30"/>
        <v>0</v>
      </c>
      <c r="I404" s="33">
        <f t="shared" si="29"/>
        <v>0</v>
      </c>
    </row>
    <row r="405" spans="1:9">
      <c r="B405" s="29"/>
      <c r="C405" s="37" t="s">
        <v>19</v>
      </c>
      <c r="D405" s="52"/>
      <c r="E405" s="38"/>
      <c r="F405" s="39"/>
      <c r="G405" s="38"/>
      <c r="H405" s="38"/>
      <c r="I405" s="86">
        <f>SUM(I310:I404)</f>
        <v>205182.22</v>
      </c>
    </row>
    <row r="406" spans="1:9">
      <c r="B406" s="29"/>
      <c r="C406" s="29"/>
      <c r="D406" s="50"/>
      <c r="E406" s="32"/>
      <c r="F406" s="33"/>
      <c r="G406" s="32"/>
      <c r="H406" s="32"/>
      <c r="I406" s="33"/>
    </row>
    <row r="407" spans="1:9">
      <c r="A407" s="16"/>
      <c r="B407" s="37" t="s">
        <v>425</v>
      </c>
      <c r="C407" s="37" t="s">
        <v>426</v>
      </c>
      <c r="D407" s="52"/>
      <c r="E407" s="38"/>
      <c r="F407" s="39"/>
      <c r="G407" s="38"/>
      <c r="H407" s="38"/>
      <c r="I407" s="39"/>
    </row>
    <row r="408" spans="1:9">
      <c r="A408" s="30" t="s">
        <v>1236</v>
      </c>
      <c r="B408" s="3" t="s">
        <v>427</v>
      </c>
      <c r="C408" s="3" t="s">
        <v>428</v>
      </c>
      <c r="D408" s="50" t="s">
        <v>18</v>
      </c>
      <c r="E408" s="32">
        <v>1</v>
      </c>
      <c r="F408" s="67">
        <v>98.88</v>
      </c>
      <c r="G408" s="32">
        <v>24</v>
      </c>
      <c r="H408" s="13">
        <f>TRUNC(+F408*((+G408/100)+1),2)</f>
        <v>122.61</v>
      </c>
      <c r="I408" s="33">
        <f t="shared" ref="I408:I471" si="31">TRUNC((+E408*H408),2)</f>
        <v>122.61</v>
      </c>
    </row>
    <row r="409" spans="1:9">
      <c r="A409" s="30" t="s">
        <v>1241</v>
      </c>
      <c r="B409" s="3" t="s">
        <v>429</v>
      </c>
      <c r="C409" s="3" t="s">
        <v>430</v>
      </c>
      <c r="D409" s="50" t="s">
        <v>18</v>
      </c>
      <c r="E409" s="32">
        <v>1</v>
      </c>
      <c r="F409" s="67">
        <v>124.39</v>
      </c>
      <c r="G409" s="32">
        <v>24</v>
      </c>
      <c r="H409" s="13">
        <f t="shared" ref="H409:H472" si="32">TRUNC(+F409*((+G409/100)+1),2)</f>
        <v>154.24</v>
      </c>
      <c r="I409" s="33">
        <f t="shared" si="31"/>
        <v>154.24</v>
      </c>
    </row>
    <row r="410" spans="1:9">
      <c r="C410" s="3" t="s">
        <v>431</v>
      </c>
      <c r="D410" s="50"/>
      <c r="E410" s="32"/>
      <c r="F410" s="12"/>
      <c r="G410" s="32"/>
      <c r="H410" s="13">
        <f t="shared" si="32"/>
        <v>0</v>
      </c>
      <c r="I410" s="33">
        <f t="shared" si="31"/>
        <v>0</v>
      </c>
    </row>
    <row r="411" spans="1:9">
      <c r="C411" s="3" t="s">
        <v>432</v>
      </c>
      <c r="D411" s="50"/>
      <c r="E411" s="32"/>
      <c r="F411" s="12"/>
      <c r="G411" s="32"/>
      <c r="H411" s="13">
        <f t="shared" si="32"/>
        <v>0</v>
      </c>
      <c r="I411" s="33">
        <f t="shared" si="31"/>
        <v>0</v>
      </c>
    </row>
    <row r="412" spans="1:9">
      <c r="A412" s="30" t="s">
        <v>1220</v>
      </c>
      <c r="B412" s="3" t="s">
        <v>433</v>
      </c>
      <c r="C412" s="3" t="s">
        <v>434</v>
      </c>
      <c r="D412" s="50" t="s">
        <v>18</v>
      </c>
      <c r="E412" s="32">
        <v>1</v>
      </c>
      <c r="F412" s="67">
        <v>286.2</v>
      </c>
      <c r="G412" s="32">
        <v>24</v>
      </c>
      <c r="H412" s="13">
        <f t="shared" si="32"/>
        <v>354.88</v>
      </c>
      <c r="I412" s="33">
        <f t="shared" si="31"/>
        <v>354.88</v>
      </c>
    </row>
    <row r="413" spans="1:9">
      <c r="C413" s="3" t="s">
        <v>435</v>
      </c>
      <c r="D413" s="50"/>
      <c r="E413" s="32"/>
      <c r="F413" s="12"/>
      <c r="G413" s="32"/>
      <c r="H413" s="13">
        <f t="shared" si="32"/>
        <v>0</v>
      </c>
      <c r="I413" s="33">
        <f t="shared" si="31"/>
        <v>0</v>
      </c>
    </row>
    <row r="414" spans="1:9">
      <c r="C414" s="3" t="s">
        <v>436</v>
      </c>
      <c r="D414" s="50"/>
      <c r="E414" s="32"/>
      <c r="F414" s="12"/>
      <c r="G414" s="32"/>
      <c r="H414" s="13">
        <f t="shared" si="32"/>
        <v>0</v>
      </c>
      <c r="I414" s="33">
        <f t="shared" si="31"/>
        <v>0</v>
      </c>
    </row>
    <row r="415" spans="1:9">
      <c r="C415" s="3" t="s">
        <v>437</v>
      </c>
      <c r="D415" s="50"/>
      <c r="E415" s="32"/>
      <c r="F415" s="12"/>
      <c r="G415" s="32"/>
      <c r="H415" s="13">
        <f t="shared" si="32"/>
        <v>0</v>
      </c>
      <c r="I415" s="33">
        <f t="shared" si="31"/>
        <v>0</v>
      </c>
    </row>
    <row r="416" spans="1:9">
      <c r="C416" s="3" t="s">
        <v>438</v>
      </c>
      <c r="D416" s="50"/>
      <c r="E416" s="32"/>
      <c r="F416" s="12"/>
      <c r="G416" s="32"/>
      <c r="H416" s="13">
        <f t="shared" si="32"/>
        <v>0</v>
      </c>
      <c r="I416" s="33">
        <f t="shared" si="31"/>
        <v>0</v>
      </c>
    </row>
    <row r="417" spans="1:9">
      <c r="C417" s="3" t="s">
        <v>439</v>
      </c>
      <c r="D417" s="50"/>
      <c r="E417" s="32"/>
      <c r="F417" s="12"/>
      <c r="G417" s="32"/>
      <c r="H417" s="13">
        <f t="shared" si="32"/>
        <v>0</v>
      </c>
      <c r="I417" s="33">
        <f t="shared" si="31"/>
        <v>0</v>
      </c>
    </row>
    <row r="418" spans="1:9">
      <c r="A418" s="30" t="s">
        <v>1253</v>
      </c>
      <c r="B418" s="3" t="s">
        <v>440</v>
      </c>
      <c r="C418" s="3" t="s">
        <v>441</v>
      </c>
      <c r="D418" s="50" t="s">
        <v>18</v>
      </c>
      <c r="E418" s="32">
        <v>5</v>
      </c>
      <c r="F418" s="67">
        <v>182.54</v>
      </c>
      <c r="G418" s="32">
        <v>24</v>
      </c>
      <c r="H418" s="13">
        <f t="shared" si="32"/>
        <v>226.34</v>
      </c>
      <c r="I418" s="33">
        <f t="shared" si="31"/>
        <v>1131.7</v>
      </c>
    </row>
    <row r="419" spans="1:9">
      <c r="C419" s="3" t="s">
        <v>442</v>
      </c>
      <c r="D419" s="50"/>
      <c r="E419" s="32"/>
      <c r="F419" s="12"/>
      <c r="G419" s="32"/>
      <c r="H419" s="13">
        <f t="shared" si="32"/>
        <v>0</v>
      </c>
      <c r="I419" s="33">
        <f t="shared" si="31"/>
        <v>0</v>
      </c>
    </row>
    <row r="420" spans="1:9">
      <c r="C420" s="3" t="s">
        <v>443</v>
      </c>
      <c r="D420" s="50"/>
      <c r="E420" s="32"/>
      <c r="F420" s="12"/>
      <c r="G420" s="32"/>
      <c r="H420" s="13">
        <f t="shared" si="32"/>
        <v>0</v>
      </c>
      <c r="I420" s="33">
        <f t="shared" si="31"/>
        <v>0</v>
      </c>
    </row>
    <row r="421" spans="1:9">
      <c r="C421" s="3" t="s">
        <v>444</v>
      </c>
      <c r="D421" s="50"/>
      <c r="E421" s="32"/>
      <c r="F421" s="12"/>
      <c r="G421" s="32"/>
      <c r="H421" s="13">
        <f t="shared" si="32"/>
        <v>0</v>
      </c>
      <c r="I421" s="33">
        <f t="shared" si="31"/>
        <v>0</v>
      </c>
    </row>
    <row r="422" spans="1:9">
      <c r="C422" s="3" t="s">
        <v>445</v>
      </c>
      <c r="D422" s="50"/>
      <c r="E422" s="32"/>
      <c r="F422" s="12"/>
      <c r="G422" s="32"/>
      <c r="H422" s="13">
        <f t="shared" si="32"/>
        <v>0</v>
      </c>
      <c r="I422" s="33">
        <f t="shared" si="31"/>
        <v>0</v>
      </c>
    </row>
    <row r="423" spans="1:9">
      <c r="C423" s="3" t="s">
        <v>446</v>
      </c>
      <c r="D423" s="50"/>
      <c r="E423" s="32"/>
      <c r="F423" s="12"/>
      <c r="G423" s="32"/>
      <c r="H423" s="13">
        <f t="shared" si="32"/>
        <v>0</v>
      </c>
      <c r="I423" s="33">
        <f t="shared" si="31"/>
        <v>0</v>
      </c>
    </row>
    <row r="424" spans="1:9">
      <c r="A424" s="30" t="s">
        <v>1254</v>
      </c>
      <c r="B424" s="3" t="s">
        <v>447</v>
      </c>
      <c r="C424" s="3" t="s">
        <v>448</v>
      </c>
      <c r="D424" s="50" t="s">
        <v>18</v>
      </c>
      <c r="E424" s="32">
        <v>1</v>
      </c>
      <c r="F424" s="67">
        <v>211.89</v>
      </c>
      <c r="G424" s="32">
        <v>24</v>
      </c>
      <c r="H424" s="13">
        <f t="shared" si="32"/>
        <v>262.74</v>
      </c>
      <c r="I424" s="33">
        <f t="shared" si="31"/>
        <v>262.74</v>
      </c>
    </row>
    <row r="425" spans="1:9">
      <c r="C425" s="3" t="s">
        <v>449</v>
      </c>
      <c r="D425" s="50"/>
      <c r="E425" s="32"/>
      <c r="F425" s="33"/>
      <c r="G425" s="32"/>
      <c r="H425" s="13">
        <f t="shared" si="32"/>
        <v>0</v>
      </c>
      <c r="I425" s="33">
        <f t="shared" si="31"/>
        <v>0</v>
      </c>
    </row>
    <row r="426" spans="1:9">
      <c r="C426" s="3" t="s">
        <v>299</v>
      </c>
      <c r="D426" s="50"/>
      <c r="E426" s="32"/>
      <c r="F426" s="33"/>
      <c r="G426" s="32"/>
      <c r="H426" s="13">
        <f t="shared" si="32"/>
        <v>0</v>
      </c>
      <c r="I426" s="33">
        <f t="shared" si="31"/>
        <v>0</v>
      </c>
    </row>
    <row r="427" spans="1:9">
      <c r="A427" s="30" t="s">
        <v>1251</v>
      </c>
      <c r="B427" s="3" t="s">
        <v>450</v>
      </c>
      <c r="C427" s="3" t="s">
        <v>451</v>
      </c>
      <c r="D427" s="50" t="s">
        <v>18</v>
      </c>
      <c r="E427" s="32">
        <v>1</v>
      </c>
      <c r="F427" s="67">
        <v>19.91</v>
      </c>
      <c r="G427" s="32">
        <v>24</v>
      </c>
      <c r="H427" s="13">
        <f t="shared" si="32"/>
        <v>24.68</v>
      </c>
      <c r="I427" s="33">
        <f t="shared" si="31"/>
        <v>24.68</v>
      </c>
    </row>
    <row r="428" spans="1:9">
      <c r="C428" s="3" t="s">
        <v>452</v>
      </c>
      <c r="D428" s="50"/>
      <c r="E428" s="32"/>
      <c r="F428" s="12"/>
      <c r="G428" s="32"/>
      <c r="H428" s="13">
        <f t="shared" si="32"/>
        <v>0</v>
      </c>
      <c r="I428" s="33">
        <f t="shared" si="31"/>
        <v>0</v>
      </c>
    </row>
    <row r="429" spans="1:9">
      <c r="A429" s="30" t="s">
        <v>1252</v>
      </c>
      <c r="B429" s="3" t="s">
        <v>453</v>
      </c>
      <c r="C429" s="3" t="s">
        <v>454</v>
      </c>
      <c r="D429" s="50" t="s">
        <v>18</v>
      </c>
      <c r="E429" s="32">
        <v>12</v>
      </c>
      <c r="F429" s="67">
        <v>28.72</v>
      </c>
      <c r="G429" s="32">
        <v>24</v>
      </c>
      <c r="H429" s="13">
        <f t="shared" si="32"/>
        <v>35.61</v>
      </c>
      <c r="I429" s="33">
        <f t="shared" si="31"/>
        <v>427.32</v>
      </c>
    </row>
    <row r="430" spans="1:9">
      <c r="C430" s="3" t="s">
        <v>452</v>
      </c>
      <c r="D430" s="50"/>
      <c r="E430" s="32"/>
      <c r="F430" s="12"/>
      <c r="G430" s="32"/>
      <c r="H430" s="13">
        <f t="shared" si="32"/>
        <v>0</v>
      </c>
      <c r="I430" s="33">
        <f t="shared" si="31"/>
        <v>0</v>
      </c>
    </row>
    <row r="431" spans="1:9">
      <c r="A431" s="30" t="s">
        <v>1202</v>
      </c>
      <c r="B431" s="3" t="s">
        <v>455</v>
      </c>
      <c r="C431" s="3" t="s">
        <v>456</v>
      </c>
      <c r="D431" s="50" t="s">
        <v>18</v>
      </c>
      <c r="E431" s="32">
        <v>230</v>
      </c>
      <c r="F431" s="67">
        <v>5.89</v>
      </c>
      <c r="G431" s="32">
        <v>24</v>
      </c>
      <c r="H431" s="13">
        <f t="shared" si="32"/>
        <v>7.3</v>
      </c>
      <c r="I431" s="33">
        <f t="shared" si="31"/>
        <v>1679</v>
      </c>
    </row>
    <row r="432" spans="1:9">
      <c r="C432" s="3" t="s">
        <v>457</v>
      </c>
      <c r="D432" s="50"/>
      <c r="E432" s="32"/>
      <c r="F432" s="12"/>
      <c r="G432" s="32"/>
      <c r="H432" s="13">
        <f t="shared" si="32"/>
        <v>0</v>
      </c>
      <c r="I432" s="33">
        <f t="shared" si="31"/>
        <v>0</v>
      </c>
    </row>
    <row r="433" spans="1:9">
      <c r="C433" s="3" t="s">
        <v>458</v>
      </c>
      <c r="D433" s="50"/>
      <c r="E433" s="32"/>
      <c r="F433" s="12"/>
      <c r="G433" s="32"/>
      <c r="H433" s="13">
        <f t="shared" si="32"/>
        <v>0</v>
      </c>
      <c r="I433" s="33">
        <f t="shared" si="31"/>
        <v>0</v>
      </c>
    </row>
    <row r="434" spans="1:9">
      <c r="A434" s="30" t="s">
        <v>1155</v>
      </c>
      <c r="B434" s="3" t="s">
        <v>459</v>
      </c>
      <c r="C434" s="3" t="s">
        <v>456</v>
      </c>
      <c r="D434" s="50" t="s">
        <v>18</v>
      </c>
      <c r="E434" s="32">
        <v>30</v>
      </c>
      <c r="F434" s="67">
        <v>6.85</v>
      </c>
      <c r="G434" s="32">
        <v>24</v>
      </c>
      <c r="H434" s="13">
        <f t="shared" si="32"/>
        <v>8.49</v>
      </c>
      <c r="I434" s="33">
        <f t="shared" si="31"/>
        <v>254.7</v>
      </c>
    </row>
    <row r="435" spans="1:9">
      <c r="C435" s="3" t="s">
        <v>457</v>
      </c>
      <c r="D435" s="50"/>
      <c r="E435" s="32"/>
      <c r="F435" s="12"/>
      <c r="G435" s="32"/>
      <c r="H435" s="13">
        <f t="shared" si="32"/>
        <v>0</v>
      </c>
      <c r="I435" s="33">
        <f t="shared" si="31"/>
        <v>0</v>
      </c>
    </row>
    <row r="436" spans="1:9">
      <c r="C436" s="3" t="s">
        <v>460</v>
      </c>
      <c r="D436" s="50"/>
      <c r="E436" s="32"/>
      <c r="F436" s="12"/>
      <c r="G436" s="32"/>
      <c r="H436" s="13">
        <f t="shared" si="32"/>
        <v>0</v>
      </c>
      <c r="I436" s="33">
        <f t="shared" si="31"/>
        <v>0</v>
      </c>
    </row>
    <row r="437" spans="1:9">
      <c r="A437" s="30" t="s">
        <v>1156</v>
      </c>
      <c r="B437" s="3" t="s">
        <v>461</v>
      </c>
      <c r="C437" s="3" t="s">
        <v>456</v>
      </c>
      <c r="D437" s="50" t="s">
        <v>18</v>
      </c>
      <c r="E437" s="32">
        <v>10</v>
      </c>
      <c r="F437" s="67">
        <v>7.78</v>
      </c>
      <c r="G437" s="32">
        <v>24</v>
      </c>
      <c r="H437" s="13">
        <f t="shared" si="32"/>
        <v>9.64</v>
      </c>
      <c r="I437" s="33">
        <f t="shared" si="31"/>
        <v>96.4</v>
      </c>
    </row>
    <row r="438" spans="1:9">
      <c r="C438" s="3" t="s">
        <v>457</v>
      </c>
      <c r="D438" s="50"/>
      <c r="E438" s="32"/>
      <c r="F438" s="12"/>
      <c r="G438" s="32"/>
      <c r="H438" s="13">
        <f t="shared" si="32"/>
        <v>0</v>
      </c>
      <c r="I438" s="33">
        <f t="shared" si="31"/>
        <v>0</v>
      </c>
    </row>
    <row r="439" spans="1:9">
      <c r="C439" s="3" t="s">
        <v>462</v>
      </c>
      <c r="D439" s="50"/>
      <c r="E439" s="32"/>
      <c r="F439" s="12"/>
      <c r="G439" s="32"/>
      <c r="H439" s="13">
        <f t="shared" si="32"/>
        <v>0</v>
      </c>
      <c r="I439" s="33">
        <f t="shared" si="31"/>
        <v>0</v>
      </c>
    </row>
    <row r="440" spans="1:9">
      <c r="A440" s="30" t="s">
        <v>1144</v>
      </c>
      <c r="B440" s="3" t="s">
        <v>463</v>
      </c>
      <c r="C440" s="3" t="s">
        <v>456</v>
      </c>
      <c r="D440" s="50" t="s">
        <v>18</v>
      </c>
      <c r="E440" s="32">
        <v>10</v>
      </c>
      <c r="F440" s="67">
        <v>8.16</v>
      </c>
      <c r="G440" s="32">
        <v>24</v>
      </c>
      <c r="H440" s="13">
        <f t="shared" si="32"/>
        <v>10.11</v>
      </c>
      <c r="I440" s="33">
        <f t="shared" si="31"/>
        <v>101.1</v>
      </c>
    </row>
    <row r="441" spans="1:9">
      <c r="C441" s="3" t="s">
        <v>457</v>
      </c>
      <c r="D441" s="50"/>
      <c r="E441" s="32"/>
      <c r="F441" s="33"/>
      <c r="G441" s="32"/>
      <c r="H441" s="13">
        <f t="shared" si="32"/>
        <v>0</v>
      </c>
      <c r="I441" s="33">
        <f t="shared" si="31"/>
        <v>0</v>
      </c>
    </row>
    <row r="442" spans="1:9">
      <c r="B442" s="41"/>
      <c r="C442" s="41" t="s">
        <v>464</v>
      </c>
      <c r="D442" s="50"/>
      <c r="E442" s="32"/>
      <c r="F442" s="33"/>
      <c r="G442" s="32"/>
      <c r="H442" s="13">
        <f t="shared" si="32"/>
        <v>0</v>
      </c>
      <c r="I442" s="33">
        <f t="shared" si="31"/>
        <v>0</v>
      </c>
    </row>
    <row r="443" spans="1:9">
      <c r="A443" s="30" t="s">
        <v>1250</v>
      </c>
      <c r="B443" s="41" t="s">
        <v>450</v>
      </c>
      <c r="C443" s="41" t="s">
        <v>1432</v>
      </c>
      <c r="D443" s="50" t="s">
        <v>18</v>
      </c>
      <c r="E443" s="32">
        <v>4</v>
      </c>
      <c r="F443" s="55">
        <v>19.91</v>
      </c>
      <c r="G443" s="32">
        <v>24</v>
      </c>
      <c r="H443" s="13">
        <f t="shared" si="32"/>
        <v>24.68</v>
      </c>
      <c r="I443" s="33">
        <f t="shared" si="31"/>
        <v>98.72</v>
      </c>
    </row>
    <row r="444" spans="1:9">
      <c r="B444" s="41"/>
      <c r="C444" s="41" t="s">
        <v>1400</v>
      </c>
      <c r="D444" s="50"/>
      <c r="E444" s="32"/>
      <c r="F444" s="33"/>
      <c r="G444" s="32"/>
      <c r="H444" s="13">
        <f t="shared" si="32"/>
        <v>0</v>
      </c>
      <c r="I444" s="33">
        <f t="shared" si="31"/>
        <v>0</v>
      </c>
    </row>
    <row r="445" spans="1:9">
      <c r="A445" s="30" t="s">
        <v>1248</v>
      </c>
      <c r="B445" s="3" t="s">
        <v>465</v>
      </c>
      <c r="C445" s="3" t="s">
        <v>466</v>
      </c>
      <c r="D445" s="50" t="s">
        <v>18</v>
      </c>
      <c r="E445" s="32">
        <v>6</v>
      </c>
      <c r="F445" s="55">
        <v>90.85</v>
      </c>
      <c r="G445" s="32">
        <v>24</v>
      </c>
      <c r="H445" s="13">
        <f t="shared" si="32"/>
        <v>112.65</v>
      </c>
      <c r="I445" s="33">
        <f t="shared" si="31"/>
        <v>675.9</v>
      </c>
    </row>
    <row r="446" spans="1:9">
      <c r="C446" s="3" t="s">
        <v>467</v>
      </c>
      <c r="D446" s="50"/>
      <c r="E446" s="32"/>
      <c r="F446" s="33"/>
      <c r="G446" s="32"/>
      <c r="H446" s="13">
        <f t="shared" si="32"/>
        <v>0</v>
      </c>
      <c r="I446" s="33">
        <f t="shared" si="31"/>
        <v>0</v>
      </c>
    </row>
    <row r="447" spans="1:9">
      <c r="C447" s="3" t="s">
        <v>468</v>
      </c>
      <c r="D447" s="50"/>
      <c r="E447" s="32"/>
      <c r="F447" s="33"/>
      <c r="G447" s="32"/>
      <c r="H447" s="13">
        <f t="shared" si="32"/>
        <v>0</v>
      </c>
      <c r="I447" s="33">
        <f t="shared" si="31"/>
        <v>0</v>
      </c>
    </row>
    <row r="448" spans="1:9">
      <c r="B448" s="41"/>
      <c r="C448" s="41" t="s">
        <v>469</v>
      </c>
      <c r="D448" s="50"/>
      <c r="E448" s="32"/>
      <c r="F448" s="33"/>
      <c r="G448" s="32"/>
      <c r="H448" s="13">
        <f t="shared" si="32"/>
        <v>0</v>
      </c>
      <c r="I448" s="33">
        <f t="shared" si="31"/>
        <v>0</v>
      </c>
    </row>
    <row r="449" spans="1:9">
      <c r="A449" s="30" t="s">
        <v>1249</v>
      </c>
      <c r="B449" s="41" t="s">
        <v>1433</v>
      </c>
      <c r="C449" s="40" t="s">
        <v>1434</v>
      </c>
      <c r="D449" s="50" t="s">
        <v>18</v>
      </c>
      <c r="E449" s="32">
        <v>5</v>
      </c>
      <c r="F449" s="55">
        <v>57.26</v>
      </c>
      <c r="G449" s="32">
        <v>24</v>
      </c>
      <c r="H449" s="13">
        <f t="shared" si="32"/>
        <v>71</v>
      </c>
      <c r="I449" s="33">
        <f t="shared" si="31"/>
        <v>355</v>
      </c>
    </row>
    <row r="450" spans="1:9">
      <c r="B450" s="41"/>
      <c r="C450" s="40" t="s">
        <v>1435</v>
      </c>
      <c r="D450" s="50"/>
      <c r="E450" s="32"/>
      <c r="F450" s="33"/>
      <c r="G450" s="32"/>
      <c r="H450" s="13">
        <f t="shared" si="32"/>
        <v>0</v>
      </c>
      <c r="I450" s="33">
        <f t="shared" si="31"/>
        <v>0</v>
      </c>
    </row>
    <row r="451" spans="1:9">
      <c r="A451" s="30" t="s">
        <v>1157</v>
      </c>
      <c r="B451" s="3" t="s">
        <v>470</v>
      </c>
      <c r="C451" s="3" t="s">
        <v>471</v>
      </c>
      <c r="D451" s="50" t="s">
        <v>18</v>
      </c>
      <c r="E451" s="32">
        <v>19</v>
      </c>
      <c r="F451" s="67">
        <v>44.54</v>
      </c>
      <c r="G451" s="32">
        <v>24</v>
      </c>
      <c r="H451" s="13">
        <f t="shared" si="32"/>
        <v>55.22</v>
      </c>
      <c r="I451" s="33">
        <f t="shared" si="31"/>
        <v>1049.18</v>
      </c>
    </row>
    <row r="452" spans="1:9">
      <c r="C452" s="3" t="s">
        <v>472</v>
      </c>
      <c r="D452" s="50"/>
      <c r="E452" s="32"/>
      <c r="F452" s="12"/>
      <c r="G452" s="32"/>
      <c r="H452" s="13">
        <f t="shared" si="32"/>
        <v>0</v>
      </c>
      <c r="I452" s="33">
        <f t="shared" si="31"/>
        <v>0</v>
      </c>
    </row>
    <row r="453" spans="1:9">
      <c r="A453" s="30" t="s">
        <v>1158</v>
      </c>
      <c r="B453" s="3" t="s">
        <v>473</v>
      </c>
      <c r="C453" s="3" t="s">
        <v>474</v>
      </c>
      <c r="D453" s="50" t="s">
        <v>18</v>
      </c>
      <c r="E453" s="32">
        <v>17</v>
      </c>
      <c r="F453" s="67">
        <v>27.93</v>
      </c>
      <c r="G453" s="32">
        <v>24</v>
      </c>
      <c r="H453" s="13">
        <f t="shared" si="32"/>
        <v>34.630000000000003</v>
      </c>
      <c r="I453" s="33">
        <f t="shared" si="31"/>
        <v>588.71</v>
      </c>
    </row>
    <row r="454" spans="1:9">
      <c r="C454" s="3" t="s">
        <v>475</v>
      </c>
      <c r="D454" s="50"/>
      <c r="E454" s="32"/>
      <c r="F454" s="12"/>
      <c r="G454" s="32"/>
      <c r="H454" s="13">
        <f t="shared" si="32"/>
        <v>0</v>
      </c>
      <c r="I454" s="33">
        <f t="shared" si="31"/>
        <v>0</v>
      </c>
    </row>
    <row r="455" spans="1:9">
      <c r="C455" s="3" t="s">
        <v>476</v>
      </c>
      <c r="D455" s="50"/>
      <c r="E455" s="32"/>
      <c r="F455" s="12"/>
      <c r="G455" s="32"/>
      <c r="H455" s="13">
        <f t="shared" si="32"/>
        <v>0</v>
      </c>
      <c r="I455" s="33">
        <f t="shared" si="31"/>
        <v>0</v>
      </c>
    </row>
    <row r="456" spans="1:9">
      <c r="A456" s="30" t="s">
        <v>1159</v>
      </c>
      <c r="B456" s="3" t="s">
        <v>477</v>
      </c>
      <c r="C456" s="3" t="s">
        <v>478</v>
      </c>
      <c r="D456" s="50" t="s">
        <v>18</v>
      </c>
      <c r="E456" s="32">
        <v>4</v>
      </c>
      <c r="F456" s="67">
        <v>269.27999999999997</v>
      </c>
      <c r="G456" s="32">
        <v>24</v>
      </c>
      <c r="H456" s="13">
        <f t="shared" si="32"/>
        <v>333.9</v>
      </c>
      <c r="I456" s="33">
        <f t="shared" si="31"/>
        <v>1335.6</v>
      </c>
    </row>
    <row r="457" spans="1:9">
      <c r="C457" s="3" t="s">
        <v>479</v>
      </c>
      <c r="D457" s="50"/>
      <c r="E457" s="32"/>
      <c r="F457" s="12"/>
      <c r="G457" s="32"/>
      <c r="H457" s="13">
        <f t="shared" si="32"/>
        <v>0</v>
      </c>
      <c r="I457" s="33">
        <f t="shared" si="31"/>
        <v>0</v>
      </c>
    </row>
    <row r="458" spans="1:9">
      <c r="C458" s="3" t="s">
        <v>480</v>
      </c>
      <c r="D458" s="50"/>
      <c r="E458" s="32"/>
      <c r="F458" s="12"/>
      <c r="G458" s="32"/>
      <c r="H458" s="13">
        <f t="shared" si="32"/>
        <v>0</v>
      </c>
      <c r="I458" s="33">
        <f t="shared" si="31"/>
        <v>0</v>
      </c>
    </row>
    <row r="459" spans="1:9">
      <c r="C459" s="3" t="s">
        <v>481</v>
      </c>
      <c r="D459" s="50"/>
      <c r="E459" s="32"/>
      <c r="F459" s="12"/>
      <c r="G459" s="32"/>
      <c r="H459" s="13">
        <f t="shared" si="32"/>
        <v>0</v>
      </c>
      <c r="I459" s="33">
        <f t="shared" si="31"/>
        <v>0</v>
      </c>
    </row>
    <row r="460" spans="1:9">
      <c r="C460" s="3" t="s">
        <v>482</v>
      </c>
      <c r="D460" s="50"/>
      <c r="E460" s="32"/>
      <c r="F460" s="12"/>
      <c r="G460" s="32"/>
      <c r="H460" s="13">
        <f t="shared" si="32"/>
        <v>0</v>
      </c>
      <c r="I460" s="33">
        <f t="shared" si="31"/>
        <v>0</v>
      </c>
    </row>
    <row r="461" spans="1:9">
      <c r="A461" s="30" t="s">
        <v>1160</v>
      </c>
      <c r="B461" s="3" t="s">
        <v>483</v>
      </c>
      <c r="C461" s="3" t="s">
        <v>478</v>
      </c>
      <c r="D461" s="50" t="s">
        <v>18</v>
      </c>
      <c r="E461" s="32">
        <v>1</v>
      </c>
      <c r="F461" s="67">
        <v>314</v>
      </c>
      <c r="G461" s="32">
        <v>24</v>
      </c>
      <c r="H461" s="13">
        <f t="shared" si="32"/>
        <v>389.36</v>
      </c>
      <c r="I461" s="33">
        <f t="shared" si="31"/>
        <v>389.36</v>
      </c>
    </row>
    <row r="462" spans="1:9">
      <c r="C462" s="3" t="s">
        <v>479</v>
      </c>
      <c r="D462" s="50"/>
      <c r="E462" s="32"/>
      <c r="F462" s="12"/>
      <c r="G462" s="32"/>
      <c r="H462" s="13">
        <f t="shared" si="32"/>
        <v>0</v>
      </c>
      <c r="I462" s="33">
        <f t="shared" si="31"/>
        <v>0</v>
      </c>
    </row>
    <row r="463" spans="1:9">
      <c r="C463" s="3" t="s">
        <v>484</v>
      </c>
      <c r="D463" s="50"/>
      <c r="E463" s="32"/>
      <c r="F463" s="12"/>
      <c r="G463" s="32"/>
      <c r="H463" s="13">
        <f t="shared" si="32"/>
        <v>0</v>
      </c>
      <c r="I463" s="33">
        <f t="shared" si="31"/>
        <v>0</v>
      </c>
    </row>
    <row r="464" spans="1:9">
      <c r="C464" s="3" t="s">
        <v>481</v>
      </c>
      <c r="D464" s="50"/>
      <c r="E464" s="32"/>
      <c r="F464" s="12"/>
      <c r="G464" s="32"/>
      <c r="H464" s="13">
        <f t="shared" si="32"/>
        <v>0</v>
      </c>
      <c r="I464" s="33">
        <f t="shared" si="31"/>
        <v>0</v>
      </c>
    </row>
    <row r="465" spans="1:9">
      <c r="C465" s="3" t="s">
        <v>482</v>
      </c>
      <c r="D465" s="50"/>
      <c r="E465" s="32"/>
      <c r="F465" s="12"/>
      <c r="G465" s="32"/>
      <c r="H465" s="13">
        <f t="shared" si="32"/>
        <v>0</v>
      </c>
      <c r="I465" s="33">
        <f t="shared" si="31"/>
        <v>0</v>
      </c>
    </row>
    <row r="466" spans="1:9">
      <c r="A466" s="30" t="s">
        <v>1161</v>
      </c>
      <c r="B466" s="3" t="s">
        <v>485</v>
      </c>
      <c r="C466" s="3" t="s">
        <v>478</v>
      </c>
      <c r="D466" s="50" t="s">
        <v>18</v>
      </c>
      <c r="E466" s="32">
        <v>1</v>
      </c>
      <c r="F466" s="67">
        <v>665.18</v>
      </c>
      <c r="G466" s="32">
        <v>24</v>
      </c>
      <c r="H466" s="13">
        <f t="shared" si="32"/>
        <v>824.82</v>
      </c>
      <c r="I466" s="33">
        <f t="shared" si="31"/>
        <v>824.82</v>
      </c>
    </row>
    <row r="467" spans="1:9">
      <c r="C467" s="3" t="s">
        <v>479</v>
      </c>
      <c r="D467" s="50"/>
      <c r="E467" s="32"/>
      <c r="F467" s="33"/>
      <c r="G467" s="32"/>
      <c r="H467" s="13">
        <f t="shared" si="32"/>
        <v>0</v>
      </c>
      <c r="I467" s="33">
        <f t="shared" si="31"/>
        <v>0</v>
      </c>
    </row>
    <row r="468" spans="1:9">
      <c r="C468" s="3" t="s">
        <v>486</v>
      </c>
      <c r="D468" s="50"/>
      <c r="E468" s="32"/>
      <c r="F468" s="33"/>
      <c r="G468" s="32"/>
      <c r="H468" s="13">
        <f t="shared" si="32"/>
        <v>0</v>
      </c>
      <c r="I468" s="33">
        <f t="shared" si="31"/>
        <v>0</v>
      </c>
    </row>
    <row r="469" spans="1:9">
      <c r="C469" s="3" t="s">
        <v>481</v>
      </c>
      <c r="D469" s="50"/>
      <c r="E469" s="32"/>
      <c r="F469" s="33"/>
      <c r="G469" s="32"/>
      <c r="H469" s="13">
        <f t="shared" si="32"/>
        <v>0</v>
      </c>
      <c r="I469" s="33">
        <f t="shared" si="31"/>
        <v>0</v>
      </c>
    </row>
    <row r="470" spans="1:9">
      <c r="C470" s="3" t="s">
        <v>482</v>
      </c>
      <c r="D470" s="50"/>
      <c r="E470" s="32"/>
      <c r="F470" s="33"/>
      <c r="G470" s="32"/>
      <c r="H470" s="13">
        <f t="shared" si="32"/>
        <v>0</v>
      </c>
      <c r="I470" s="33">
        <f t="shared" si="31"/>
        <v>0</v>
      </c>
    </row>
    <row r="471" spans="1:9">
      <c r="A471" s="30" t="s">
        <v>1164</v>
      </c>
      <c r="B471" s="3" t="s">
        <v>487</v>
      </c>
      <c r="C471" s="3" t="s">
        <v>1436</v>
      </c>
      <c r="D471" s="50" t="s">
        <v>18</v>
      </c>
      <c r="E471" s="32">
        <v>15</v>
      </c>
      <c r="F471" s="67">
        <v>82.15</v>
      </c>
      <c r="G471" s="32">
        <v>24</v>
      </c>
      <c r="H471" s="13">
        <f t="shared" si="32"/>
        <v>101.86</v>
      </c>
      <c r="I471" s="33">
        <f t="shared" si="31"/>
        <v>1527.9</v>
      </c>
    </row>
    <row r="472" spans="1:9">
      <c r="C472" s="3" t="s">
        <v>1437</v>
      </c>
      <c r="D472" s="50"/>
      <c r="E472" s="32"/>
      <c r="F472" s="12"/>
      <c r="G472" s="32"/>
      <c r="H472" s="13">
        <f t="shared" si="32"/>
        <v>0</v>
      </c>
      <c r="I472" s="33">
        <f t="shared" ref="I472:I535" si="33">TRUNC((+E472*H472),2)</f>
        <v>0</v>
      </c>
    </row>
    <row r="473" spans="1:9">
      <c r="C473" s="3" t="s">
        <v>1438</v>
      </c>
      <c r="D473" s="50"/>
      <c r="E473" s="32"/>
      <c r="F473" s="12"/>
      <c r="G473" s="32"/>
      <c r="H473" s="13">
        <f t="shared" ref="H473:H536" si="34">TRUNC(+F473*((+G473/100)+1),2)</f>
        <v>0</v>
      </c>
      <c r="I473" s="33">
        <f t="shared" si="33"/>
        <v>0</v>
      </c>
    </row>
    <row r="474" spans="1:9">
      <c r="A474" s="30" t="s">
        <v>1165</v>
      </c>
      <c r="B474" s="3" t="s">
        <v>489</v>
      </c>
      <c r="C474" s="3" t="s">
        <v>488</v>
      </c>
      <c r="D474" s="50" t="s">
        <v>18</v>
      </c>
      <c r="E474" s="32">
        <v>1</v>
      </c>
      <c r="F474" s="67">
        <v>82.15</v>
      </c>
      <c r="G474" s="32">
        <v>24</v>
      </c>
      <c r="H474" s="13">
        <f t="shared" si="34"/>
        <v>101.86</v>
      </c>
      <c r="I474" s="33">
        <f t="shared" si="33"/>
        <v>101.86</v>
      </c>
    </row>
    <row r="475" spans="1:9">
      <c r="C475" s="3" t="s">
        <v>490</v>
      </c>
      <c r="D475" s="50"/>
      <c r="E475" s="32"/>
      <c r="F475" s="12"/>
      <c r="G475" s="32"/>
      <c r="H475" s="13">
        <f t="shared" si="34"/>
        <v>0</v>
      </c>
      <c r="I475" s="33">
        <f t="shared" si="33"/>
        <v>0</v>
      </c>
    </row>
    <row r="476" spans="1:9">
      <c r="C476" s="3" t="s">
        <v>491</v>
      </c>
      <c r="D476" s="50"/>
      <c r="E476" s="32"/>
      <c r="F476" s="12"/>
      <c r="G476" s="32"/>
      <c r="H476" s="13">
        <f t="shared" si="34"/>
        <v>0</v>
      </c>
      <c r="I476" s="33">
        <f t="shared" si="33"/>
        <v>0</v>
      </c>
    </row>
    <row r="477" spans="1:9">
      <c r="A477" s="30" t="s">
        <v>1166</v>
      </c>
      <c r="B477" s="3" t="s">
        <v>492</v>
      </c>
      <c r="C477" s="3" t="s">
        <v>493</v>
      </c>
      <c r="D477" s="50" t="s">
        <v>18</v>
      </c>
      <c r="E477" s="32">
        <v>46</v>
      </c>
      <c r="F477" s="67">
        <v>10.54</v>
      </c>
      <c r="G477" s="32">
        <v>24</v>
      </c>
      <c r="H477" s="13">
        <f t="shared" si="34"/>
        <v>13.06</v>
      </c>
      <c r="I477" s="33">
        <f t="shared" si="33"/>
        <v>600.76</v>
      </c>
    </row>
    <row r="478" spans="1:9">
      <c r="C478" s="3" t="s">
        <v>494</v>
      </c>
      <c r="D478" s="50"/>
      <c r="E478" s="32"/>
      <c r="F478" s="12"/>
      <c r="G478" s="32"/>
      <c r="H478" s="13">
        <f t="shared" si="34"/>
        <v>0</v>
      </c>
      <c r="I478" s="33">
        <f t="shared" si="33"/>
        <v>0</v>
      </c>
    </row>
    <row r="479" spans="1:9">
      <c r="A479" s="30" t="s">
        <v>1167</v>
      </c>
      <c r="B479" s="3" t="s">
        <v>495</v>
      </c>
      <c r="C479" s="3" t="s">
        <v>496</v>
      </c>
      <c r="D479" s="50" t="s">
        <v>18</v>
      </c>
      <c r="E479" s="32">
        <v>16</v>
      </c>
      <c r="F479" s="67">
        <v>30</v>
      </c>
      <c r="G479" s="32">
        <v>24</v>
      </c>
      <c r="H479" s="13">
        <f t="shared" si="34"/>
        <v>37.200000000000003</v>
      </c>
      <c r="I479" s="33">
        <f t="shared" si="33"/>
        <v>595.20000000000005</v>
      </c>
    </row>
    <row r="480" spans="1:9">
      <c r="C480" s="3" t="s">
        <v>497</v>
      </c>
      <c r="D480" s="50"/>
      <c r="E480" s="32"/>
      <c r="F480" s="12"/>
      <c r="G480" s="32"/>
      <c r="H480" s="13">
        <f t="shared" si="34"/>
        <v>0</v>
      </c>
      <c r="I480" s="33">
        <f t="shared" si="33"/>
        <v>0</v>
      </c>
    </row>
    <row r="481" spans="1:9">
      <c r="A481" s="30" t="s">
        <v>1168</v>
      </c>
      <c r="B481" s="3" t="s">
        <v>498</v>
      </c>
      <c r="C481" s="3" t="s">
        <v>499</v>
      </c>
      <c r="D481" s="50" t="s">
        <v>18</v>
      </c>
      <c r="E481" s="32">
        <v>5</v>
      </c>
      <c r="F481" s="67">
        <v>43.64</v>
      </c>
      <c r="G481" s="32">
        <v>24</v>
      </c>
      <c r="H481" s="13">
        <f t="shared" si="34"/>
        <v>54.11</v>
      </c>
      <c r="I481" s="33">
        <f t="shared" si="33"/>
        <v>270.55</v>
      </c>
    </row>
    <row r="482" spans="1:9">
      <c r="B482" s="3" t="s">
        <v>1406</v>
      </c>
      <c r="C482" s="3" t="s">
        <v>494</v>
      </c>
      <c r="D482" s="50"/>
      <c r="E482" s="32"/>
      <c r="F482" s="12"/>
      <c r="G482" s="32"/>
      <c r="H482" s="13">
        <f t="shared" si="34"/>
        <v>0</v>
      </c>
      <c r="I482" s="33">
        <f t="shared" si="33"/>
        <v>0</v>
      </c>
    </row>
    <row r="483" spans="1:9">
      <c r="A483" s="30" t="s">
        <v>1169</v>
      </c>
      <c r="B483" s="3" t="s">
        <v>500</v>
      </c>
      <c r="C483" s="3" t="s">
        <v>501</v>
      </c>
      <c r="D483" s="50" t="s">
        <v>18</v>
      </c>
      <c r="E483" s="32">
        <v>1</v>
      </c>
      <c r="F483" s="67">
        <v>100.59</v>
      </c>
      <c r="G483" s="32">
        <v>24</v>
      </c>
      <c r="H483" s="13">
        <f t="shared" si="34"/>
        <v>124.73</v>
      </c>
      <c r="I483" s="33">
        <f t="shared" si="33"/>
        <v>124.73</v>
      </c>
    </row>
    <row r="484" spans="1:9">
      <c r="B484" s="41"/>
      <c r="C484" s="41" t="s">
        <v>502</v>
      </c>
      <c r="D484" s="50"/>
      <c r="E484" s="32"/>
      <c r="F484" s="69"/>
      <c r="G484" s="32"/>
      <c r="H484" s="13">
        <f t="shared" si="34"/>
        <v>0</v>
      </c>
      <c r="I484" s="33">
        <f t="shared" si="33"/>
        <v>0</v>
      </c>
    </row>
    <row r="485" spans="1:9">
      <c r="A485" s="30" t="s">
        <v>1170</v>
      </c>
      <c r="B485" s="68" t="s">
        <v>503</v>
      </c>
      <c r="C485" s="68" t="s">
        <v>504</v>
      </c>
      <c r="D485" s="50" t="s">
        <v>18</v>
      </c>
      <c r="E485" s="32">
        <v>3</v>
      </c>
      <c r="F485" s="70">
        <v>27.9</v>
      </c>
      <c r="G485" s="32">
        <v>24</v>
      </c>
      <c r="H485" s="13">
        <f t="shared" si="34"/>
        <v>34.590000000000003</v>
      </c>
      <c r="I485" s="33">
        <f t="shared" si="33"/>
        <v>103.77</v>
      </c>
    </row>
    <row r="486" spans="1:9">
      <c r="B486" s="68"/>
      <c r="C486" s="68" t="s">
        <v>505</v>
      </c>
      <c r="D486" s="50"/>
      <c r="E486" s="32"/>
      <c r="F486" s="71"/>
      <c r="G486" s="32"/>
      <c r="H486" s="13">
        <f t="shared" si="34"/>
        <v>0</v>
      </c>
      <c r="I486" s="33">
        <f t="shared" si="33"/>
        <v>0</v>
      </c>
    </row>
    <row r="487" spans="1:9">
      <c r="B487" s="68"/>
      <c r="C487" s="68" t="s">
        <v>506</v>
      </c>
      <c r="D487" s="50"/>
      <c r="E487" s="32"/>
      <c r="F487" s="71"/>
      <c r="G487" s="32"/>
      <c r="H487" s="13">
        <f t="shared" si="34"/>
        <v>0</v>
      </c>
      <c r="I487" s="33">
        <f t="shared" si="33"/>
        <v>0</v>
      </c>
    </row>
    <row r="488" spans="1:9">
      <c r="A488" s="30" t="s">
        <v>1171</v>
      </c>
      <c r="B488" s="68" t="s">
        <v>507</v>
      </c>
      <c r="C488" s="68" t="s">
        <v>508</v>
      </c>
      <c r="D488" s="50" t="s">
        <v>18</v>
      </c>
      <c r="E488" s="32">
        <v>3</v>
      </c>
      <c r="F488" s="70">
        <v>8.99</v>
      </c>
      <c r="G488" s="32">
        <v>24</v>
      </c>
      <c r="H488" s="13">
        <f t="shared" si="34"/>
        <v>11.14</v>
      </c>
      <c r="I488" s="33">
        <f t="shared" si="33"/>
        <v>33.42</v>
      </c>
    </row>
    <row r="489" spans="1:9">
      <c r="B489" s="68"/>
      <c r="C489" s="68" t="s">
        <v>509</v>
      </c>
      <c r="D489" s="50"/>
      <c r="E489" s="32"/>
      <c r="F489" s="71"/>
      <c r="G489" s="32"/>
      <c r="H489" s="13">
        <f t="shared" si="34"/>
        <v>0</v>
      </c>
      <c r="I489" s="33">
        <f t="shared" si="33"/>
        <v>0</v>
      </c>
    </row>
    <row r="490" spans="1:9">
      <c r="A490" s="30" t="s">
        <v>1162</v>
      </c>
      <c r="B490" s="68" t="s">
        <v>510</v>
      </c>
      <c r="C490" s="68" t="s">
        <v>511</v>
      </c>
      <c r="D490" s="50" t="s">
        <v>18</v>
      </c>
      <c r="E490" s="32">
        <v>1</v>
      </c>
      <c r="F490" s="70">
        <v>4026.89</v>
      </c>
      <c r="G490" s="32">
        <v>24</v>
      </c>
      <c r="H490" s="13">
        <f t="shared" si="34"/>
        <v>4993.34</v>
      </c>
      <c r="I490" s="33">
        <f t="shared" si="33"/>
        <v>4993.34</v>
      </c>
    </row>
    <row r="491" spans="1:9">
      <c r="B491" s="68"/>
      <c r="C491" s="68" t="s">
        <v>512</v>
      </c>
      <c r="D491" s="50"/>
      <c r="E491" s="32"/>
      <c r="F491" s="71"/>
      <c r="G491" s="32"/>
      <c r="H491" s="13">
        <f t="shared" si="34"/>
        <v>0</v>
      </c>
      <c r="I491" s="33">
        <f t="shared" si="33"/>
        <v>0</v>
      </c>
    </row>
    <row r="492" spans="1:9">
      <c r="B492" s="68"/>
      <c r="C492" s="68" t="s">
        <v>513</v>
      </c>
      <c r="D492" s="50"/>
      <c r="E492" s="32"/>
      <c r="F492" s="71"/>
      <c r="G492" s="32"/>
      <c r="H492" s="13">
        <f t="shared" si="34"/>
        <v>0</v>
      </c>
      <c r="I492" s="33">
        <f t="shared" si="33"/>
        <v>0</v>
      </c>
    </row>
    <row r="493" spans="1:9">
      <c r="B493" s="68"/>
      <c r="C493" s="68" t="s">
        <v>514</v>
      </c>
      <c r="D493" s="50"/>
      <c r="E493" s="32"/>
      <c r="F493" s="71"/>
      <c r="G493" s="32"/>
      <c r="H493" s="13">
        <f t="shared" si="34"/>
        <v>0</v>
      </c>
      <c r="I493" s="33">
        <f t="shared" si="33"/>
        <v>0</v>
      </c>
    </row>
    <row r="494" spans="1:9">
      <c r="B494" s="68"/>
      <c r="C494" s="68" t="s">
        <v>515</v>
      </c>
      <c r="D494" s="50"/>
      <c r="E494" s="32"/>
      <c r="F494" s="71"/>
      <c r="G494" s="32"/>
      <c r="H494" s="13">
        <f t="shared" si="34"/>
        <v>0</v>
      </c>
      <c r="I494" s="33">
        <f t="shared" si="33"/>
        <v>0</v>
      </c>
    </row>
    <row r="495" spans="1:9">
      <c r="B495" s="68"/>
      <c r="C495" s="68" t="s">
        <v>516</v>
      </c>
      <c r="D495" s="50"/>
      <c r="E495" s="32"/>
      <c r="F495" s="71"/>
      <c r="G495" s="32"/>
      <c r="H495" s="13">
        <f t="shared" si="34"/>
        <v>0</v>
      </c>
      <c r="I495" s="33">
        <f t="shared" si="33"/>
        <v>0</v>
      </c>
    </row>
    <row r="496" spans="1:9">
      <c r="A496" s="30" t="s">
        <v>1163</v>
      </c>
      <c r="B496" s="68" t="s">
        <v>517</v>
      </c>
      <c r="C496" s="68" t="s">
        <v>518</v>
      </c>
      <c r="D496" s="50" t="s">
        <v>18</v>
      </c>
      <c r="E496" s="32">
        <v>1</v>
      </c>
      <c r="F496" s="70">
        <v>4026.89</v>
      </c>
      <c r="G496" s="32">
        <v>24</v>
      </c>
      <c r="H496" s="13">
        <f t="shared" si="34"/>
        <v>4993.34</v>
      </c>
      <c r="I496" s="33">
        <f t="shared" si="33"/>
        <v>4993.34</v>
      </c>
    </row>
    <row r="497" spans="1:9">
      <c r="B497" s="68"/>
      <c r="C497" s="68" t="s">
        <v>519</v>
      </c>
      <c r="D497" s="50"/>
      <c r="E497" s="32"/>
      <c r="F497" s="33"/>
      <c r="G497" s="32"/>
      <c r="H497" s="13">
        <f t="shared" si="34"/>
        <v>0</v>
      </c>
      <c r="I497" s="33">
        <f t="shared" si="33"/>
        <v>0</v>
      </c>
    </row>
    <row r="498" spans="1:9">
      <c r="B498" s="68"/>
      <c r="C498" s="68" t="s">
        <v>520</v>
      </c>
      <c r="D498" s="50"/>
      <c r="E498" s="32"/>
      <c r="F498" s="33"/>
      <c r="G498" s="32"/>
      <c r="H498" s="13">
        <f t="shared" si="34"/>
        <v>0</v>
      </c>
      <c r="I498" s="33">
        <f t="shared" si="33"/>
        <v>0</v>
      </c>
    </row>
    <row r="499" spans="1:9">
      <c r="B499" s="68"/>
      <c r="C499" s="68" t="s">
        <v>521</v>
      </c>
      <c r="D499" s="50"/>
      <c r="E499" s="32"/>
      <c r="F499" s="33"/>
      <c r="G499" s="32"/>
      <c r="H499" s="13">
        <f t="shared" si="34"/>
        <v>0</v>
      </c>
      <c r="I499" s="33">
        <f t="shared" si="33"/>
        <v>0</v>
      </c>
    </row>
    <row r="500" spans="1:9">
      <c r="B500" s="68"/>
      <c r="C500" s="68" t="s">
        <v>522</v>
      </c>
      <c r="D500" s="50"/>
      <c r="E500" s="32"/>
      <c r="F500" s="33"/>
      <c r="G500" s="32"/>
      <c r="H500" s="13">
        <f t="shared" si="34"/>
        <v>0</v>
      </c>
      <c r="I500" s="33">
        <f t="shared" si="33"/>
        <v>0</v>
      </c>
    </row>
    <row r="501" spans="1:9">
      <c r="B501" s="29"/>
      <c r="C501" s="29" t="s">
        <v>523</v>
      </c>
      <c r="D501" s="50"/>
      <c r="E501" s="32"/>
      <c r="F501" s="33"/>
      <c r="G501" s="32"/>
      <c r="H501" s="13">
        <f t="shared" si="34"/>
        <v>0</v>
      </c>
      <c r="I501" s="33">
        <f t="shared" si="33"/>
        <v>0</v>
      </c>
    </row>
    <row r="502" spans="1:9">
      <c r="A502" s="30" t="s">
        <v>1145</v>
      </c>
      <c r="B502" s="68" t="s">
        <v>524</v>
      </c>
      <c r="C502" s="68" t="s">
        <v>525</v>
      </c>
      <c r="D502" s="50" t="s">
        <v>18</v>
      </c>
      <c r="E502" s="32">
        <v>1</v>
      </c>
      <c r="F502" s="70">
        <v>10253.34</v>
      </c>
      <c r="G502" s="32">
        <v>24</v>
      </c>
      <c r="H502" s="13">
        <f t="shared" si="34"/>
        <v>12714.14</v>
      </c>
      <c r="I502" s="33">
        <f t="shared" si="33"/>
        <v>12714.14</v>
      </c>
    </row>
    <row r="503" spans="1:9">
      <c r="B503" s="68"/>
      <c r="C503" s="68" t="s">
        <v>526</v>
      </c>
      <c r="D503" s="50"/>
      <c r="E503" s="32"/>
      <c r="F503" s="71"/>
      <c r="G503" s="32"/>
      <c r="H503" s="13">
        <f t="shared" si="34"/>
        <v>0</v>
      </c>
      <c r="I503" s="33">
        <f t="shared" si="33"/>
        <v>0</v>
      </c>
    </row>
    <row r="504" spans="1:9">
      <c r="B504" s="68"/>
      <c r="C504" s="68" t="s">
        <v>527</v>
      </c>
      <c r="D504" s="50"/>
      <c r="E504" s="32"/>
      <c r="F504" s="71"/>
      <c r="G504" s="32"/>
      <c r="H504" s="13">
        <f t="shared" si="34"/>
        <v>0</v>
      </c>
      <c r="I504" s="33">
        <f t="shared" si="33"/>
        <v>0</v>
      </c>
    </row>
    <row r="505" spans="1:9">
      <c r="B505" s="68"/>
      <c r="C505" s="68" t="s">
        <v>528</v>
      </c>
      <c r="D505" s="50"/>
      <c r="E505" s="32"/>
      <c r="F505" s="71"/>
      <c r="G505" s="32"/>
      <c r="H505" s="13">
        <f t="shared" si="34"/>
        <v>0</v>
      </c>
      <c r="I505" s="33">
        <f t="shared" si="33"/>
        <v>0</v>
      </c>
    </row>
    <row r="506" spans="1:9">
      <c r="B506" s="68"/>
      <c r="C506" s="68" t="s">
        <v>529</v>
      </c>
      <c r="D506" s="50"/>
      <c r="E506" s="32"/>
      <c r="F506" s="71"/>
      <c r="G506" s="32"/>
      <c r="H506" s="13">
        <f t="shared" si="34"/>
        <v>0</v>
      </c>
      <c r="I506" s="33">
        <f t="shared" si="33"/>
        <v>0</v>
      </c>
    </row>
    <row r="507" spans="1:9">
      <c r="B507" s="68"/>
      <c r="C507" s="68" t="s">
        <v>530</v>
      </c>
      <c r="D507" s="50"/>
      <c r="E507" s="32"/>
      <c r="F507" s="71"/>
      <c r="G507" s="32"/>
      <c r="H507" s="13">
        <f t="shared" si="34"/>
        <v>0</v>
      </c>
      <c r="I507" s="33">
        <f t="shared" si="33"/>
        <v>0</v>
      </c>
    </row>
    <row r="508" spans="1:9">
      <c r="A508" s="30" t="s">
        <v>1173</v>
      </c>
      <c r="B508" s="68" t="s">
        <v>531</v>
      </c>
      <c r="C508" s="68" t="s">
        <v>532</v>
      </c>
      <c r="D508" s="50" t="s">
        <v>29</v>
      </c>
      <c r="E508" s="35">
        <v>4690</v>
      </c>
      <c r="F508" s="70">
        <v>2.54</v>
      </c>
      <c r="G508" s="32">
        <v>24</v>
      </c>
      <c r="H508" s="13">
        <f t="shared" si="34"/>
        <v>3.14</v>
      </c>
      <c r="I508" s="33">
        <f t="shared" si="33"/>
        <v>14726.6</v>
      </c>
    </row>
    <row r="509" spans="1:9">
      <c r="B509" s="68"/>
      <c r="C509" s="68" t="s">
        <v>533</v>
      </c>
      <c r="D509" s="50"/>
      <c r="E509" s="32"/>
      <c r="F509" s="71"/>
      <c r="G509" s="32"/>
      <c r="H509" s="13">
        <f t="shared" si="34"/>
        <v>0</v>
      </c>
      <c r="I509" s="33">
        <f t="shared" si="33"/>
        <v>0</v>
      </c>
    </row>
    <row r="510" spans="1:9">
      <c r="B510" s="68"/>
      <c r="C510" s="68" t="s">
        <v>534</v>
      </c>
      <c r="D510" s="50"/>
      <c r="E510" s="32"/>
      <c r="F510" s="71"/>
      <c r="G510" s="32"/>
      <c r="H510" s="13">
        <f t="shared" si="34"/>
        <v>0</v>
      </c>
      <c r="I510" s="33">
        <f t="shared" si="33"/>
        <v>0</v>
      </c>
    </row>
    <row r="511" spans="1:9">
      <c r="A511" s="30" t="s">
        <v>1174</v>
      </c>
      <c r="B511" s="3" t="s">
        <v>535</v>
      </c>
      <c r="C511" s="3" t="s">
        <v>532</v>
      </c>
      <c r="D511" s="50" t="s">
        <v>29</v>
      </c>
      <c r="E511" s="32">
        <v>800</v>
      </c>
      <c r="F511" s="67">
        <v>3.46</v>
      </c>
      <c r="G511" s="32">
        <v>24</v>
      </c>
      <c r="H511" s="13">
        <f t="shared" si="34"/>
        <v>4.29</v>
      </c>
      <c r="I511" s="33">
        <f t="shared" si="33"/>
        <v>3432</v>
      </c>
    </row>
    <row r="512" spans="1:9">
      <c r="B512" s="41"/>
      <c r="C512" s="3" t="s">
        <v>536</v>
      </c>
      <c r="D512" s="50"/>
      <c r="E512" s="32"/>
      <c r="F512" s="12"/>
      <c r="G512" s="32"/>
      <c r="H512" s="13">
        <f t="shared" si="34"/>
        <v>0</v>
      </c>
      <c r="I512" s="33">
        <f t="shared" si="33"/>
        <v>0</v>
      </c>
    </row>
    <row r="513" spans="1:9">
      <c r="B513" s="41"/>
      <c r="C513" s="3" t="s">
        <v>537</v>
      </c>
      <c r="D513" s="50"/>
      <c r="E513" s="32"/>
      <c r="F513" s="12"/>
      <c r="G513" s="32"/>
      <c r="H513" s="13">
        <f t="shared" si="34"/>
        <v>0</v>
      </c>
      <c r="I513" s="33">
        <f t="shared" si="33"/>
        <v>0</v>
      </c>
    </row>
    <row r="514" spans="1:9">
      <c r="A514" s="30" t="s">
        <v>1175</v>
      </c>
      <c r="B514" s="3" t="s">
        <v>538</v>
      </c>
      <c r="C514" s="3" t="s">
        <v>532</v>
      </c>
      <c r="D514" s="50" t="s">
        <v>29</v>
      </c>
      <c r="E514" s="32">
        <v>150</v>
      </c>
      <c r="F514" s="67">
        <v>4.49</v>
      </c>
      <c r="G514" s="32">
        <v>24</v>
      </c>
      <c r="H514" s="13">
        <f t="shared" si="34"/>
        <v>5.56</v>
      </c>
      <c r="I514" s="33">
        <f t="shared" si="33"/>
        <v>834</v>
      </c>
    </row>
    <row r="515" spans="1:9">
      <c r="C515" s="3" t="s">
        <v>539</v>
      </c>
      <c r="D515" s="50"/>
      <c r="E515" s="32"/>
      <c r="F515" s="12"/>
      <c r="G515" s="32"/>
      <c r="H515" s="13">
        <f t="shared" si="34"/>
        <v>0</v>
      </c>
      <c r="I515" s="33">
        <f t="shared" si="33"/>
        <v>0</v>
      </c>
    </row>
    <row r="516" spans="1:9">
      <c r="C516" s="3" t="s">
        <v>537</v>
      </c>
      <c r="D516" s="50"/>
      <c r="E516" s="32"/>
      <c r="F516" s="12"/>
      <c r="G516" s="32"/>
      <c r="H516" s="13">
        <f t="shared" si="34"/>
        <v>0</v>
      </c>
      <c r="I516" s="33">
        <f t="shared" si="33"/>
        <v>0</v>
      </c>
    </row>
    <row r="517" spans="1:9">
      <c r="A517" s="30" t="s">
        <v>1176</v>
      </c>
      <c r="B517" s="3" t="s">
        <v>540</v>
      </c>
      <c r="C517" s="3" t="s">
        <v>532</v>
      </c>
      <c r="D517" s="50" t="s">
        <v>29</v>
      </c>
      <c r="E517" s="32">
        <v>20</v>
      </c>
      <c r="F517" s="67">
        <v>6.27</v>
      </c>
      <c r="G517" s="32">
        <v>24</v>
      </c>
      <c r="H517" s="13">
        <f t="shared" si="34"/>
        <v>7.77</v>
      </c>
      <c r="I517" s="33">
        <f t="shared" si="33"/>
        <v>155.4</v>
      </c>
    </row>
    <row r="518" spans="1:9">
      <c r="C518" s="3" t="s">
        <v>541</v>
      </c>
      <c r="D518" s="50"/>
      <c r="E518" s="32"/>
      <c r="F518" s="12"/>
      <c r="G518" s="32"/>
      <c r="H518" s="13">
        <f t="shared" si="34"/>
        <v>0</v>
      </c>
      <c r="I518" s="33">
        <f t="shared" si="33"/>
        <v>0</v>
      </c>
    </row>
    <row r="519" spans="1:9">
      <c r="C519" s="3" t="s">
        <v>542</v>
      </c>
      <c r="D519" s="50"/>
      <c r="E519" s="32"/>
      <c r="F519" s="12"/>
      <c r="G519" s="32"/>
      <c r="H519" s="13">
        <f t="shared" si="34"/>
        <v>0</v>
      </c>
      <c r="I519" s="33">
        <f t="shared" si="33"/>
        <v>0</v>
      </c>
    </row>
    <row r="520" spans="1:9">
      <c r="A520" s="30" t="s">
        <v>1177</v>
      </c>
      <c r="B520" s="3" t="s">
        <v>543</v>
      </c>
      <c r="C520" s="3" t="s">
        <v>544</v>
      </c>
      <c r="D520" s="50" t="s">
        <v>29</v>
      </c>
      <c r="E520" s="32">
        <v>30</v>
      </c>
      <c r="F520" s="67">
        <v>8.14</v>
      </c>
      <c r="G520" s="32">
        <v>24</v>
      </c>
      <c r="H520" s="13">
        <f t="shared" si="34"/>
        <v>10.09</v>
      </c>
      <c r="I520" s="33">
        <f t="shared" si="33"/>
        <v>302.7</v>
      </c>
    </row>
    <row r="521" spans="1:9">
      <c r="C521" s="3" t="s">
        <v>545</v>
      </c>
      <c r="D521" s="50"/>
      <c r="E521" s="32"/>
      <c r="F521" s="12"/>
      <c r="G521" s="32"/>
      <c r="H521" s="13">
        <f t="shared" si="34"/>
        <v>0</v>
      </c>
      <c r="I521" s="33">
        <f t="shared" si="33"/>
        <v>0</v>
      </c>
    </row>
    <row r="522" spans="1:9">
      <c r="C522" s="3" t="s">
        <v>546</v>
      </c>
      <c r="D522" s="50"/>
      <c r="E522" s="32"/>
      <c r="F522" s="12"/>
      <c r="G522" s="32"/>
      <c r="H522" s="13">
        <f t="shared" si="34"/>
        <v>0</v>
      </c>
      <c r="I522" s="33">
        <f t="shared" si="33"/>
        <v>0</v>
      </c>
    </row>
    <row r="523" spans="1:9">
      <c r="A523" s="30" t="s">
        <v>1178</v>
      </c>
      <c r="B523" s="3" t="s">
        <v>547</v>
      </c>
      <c r="C523" s="3" t="s">
        <v>544</v>
      </c>
      <c r="D523" s="50" t="s">
        <v>29</v>
      </c>
      <c r="E523" s="32">
        <v>100</v>
      </c>
      <c r="F523" s="67">
        <v>11.58</v>
      </c>
      <c r="G523" s="32">
        <v>24</v>
      </c>
      <c r="H523" s="13">
        <f t="shared" si="34"/>
        <v>14.35</v>
      </c>
      <c r="I523" s="33">
        <f t="shared" si="33"/>
        <v>1435</v>
      </c>
    </row>
    <row r="524" spans="1:9">
      <c r="C524" s="3" t="s">
        <v>548</v>
      </c>
      <c r="D524" s="50"/>
      <c r="E524" s="32"/>
      <c r="F524" s="12"/>
      <c r="G524" s="32"/>
      <c r="H524" s="13">
        <f t="shared" si="34"/>
        <v>0</v>
      </c>
      <c r="I524" s="33">
        <f t="shared" si="33"/>
        <v>0</v>
      </c>
    </row>
    <row r="525" spans="1:9">
      <c r="C525" s="3" t="s">
        <v>546</v>
      </c>
      <c r="D525" s="50"/>
      <c r="E525" s="32"/>
      <c r="F525" s="12"/>
      <c r="G525" s="32"/>
      <c r="H525" s="13">
        <f t="shared" si="34"/>
        <v>0</v>
      </c>
      <c r="I525" s="33">
        <f t="shared" si="33"/>
        <v>0</v>
      </c>
    </row>
    <row r="526" spans="1:9">
      <c r="A526" s="30" t="s">
        <v>1179</v>
      </c>
      <c r="B526" s="3" t="s">
        <v>549</v>
      </c>
      <c r="C526" s="3" t="s">
        <v>544</v>
      </c>
      <c r="D526" s="50" t="s">
        <v>29</v>
      </c>
      <c r="E526" s="32">
        <v>520</v>
      </c>
      <c r="F526" s="67">
        <v>6.33</v>
      </c>
      <c r="G526" s="32">
        <v>24</v>
      </c>
      <c r="H526" s="13">
        <f t="shared" si="34"/>
        <v>7.84</v>
      </c>
      <c r="I526" s="33">
        <f t="shared" si="33"/>
        <v>4076.8</v>
      </c>
    </row>
    <row r="527" spans="1:9">
      <c r="C527" s="3" t="s">
        <v>550</v>
      </c>
      <c r="D527" s="50"/>
      <c r="E527" s="32"/>
      <c r="F527" s="12"/>
      <c r="G527" s="32"/>
      <c r="H527" s="13">
        <f t="shared" si="34"/>
        <v>0</v>
      </c>
      <c r="I527" s="33">
        <f t="shared" si="33"/>
        <v>0</v>
      </c>
    </row>
    <row r="528" spans="1:9">
      <c r="C528" s="3" t="s">
        <v>551</v>
      </c>
      <c r="D528" s="50"/>
      <c r="E528" s="32"/>
      <c r="F528" s="12"/>
      <c r="G528" s="32"/>
      <c r="H528" s="13">
        <f t="shared" si="34"/>
        <v>0</v>
      </c>
      <c r="I528" s="33">
        <f t="shared" si="33"/>
        <v>0</v>
      </c>
    </row>
    <row r="529" spans="1:9">
      <c r="A529" s="30" t="s">
        <v>1180</v>
      </c>
      <c r="B529" s="3" t="s">
        <v>552</v>
      </c>
      <c r="C529" s="3" t="s">
        <v>544</v>
      </c>
      <c r="D529" s="50" t="s">
        <v>29</v>
      </c>
      <c r="E529" s="32">
        <v>230</v>
      </c>
      <c r="F529" s="67">
        <v>8.7100000000000009</v>
      </c>
      <c r="G529" s="32">
        <v>24</v>
      </c>
      <c r="H529" s="13">
        <f t="shared" si="34"/>
        <v>10.8</v>
      </c>
      <c r="I529" s="33">
        <f t="shared" si="33"/>
        <v>2484</v>
      </c>
    </row>
    <row r="530" spans="1:9">
      <c r="C530" s="3" t="s">
        <v>553</v>
      </c>
      <c r="D530" s="50"/>
      <c r="E530" s="32"/>
      <c r="F530" s="12"/>
      <c r="G530" s="32"/>
      <c r="H530" s="13">
        <f t="shared" si="34"/>
        <v>0</v>
      </c>
      <c r="I530" s="33">
        <f t="shared" si="33"/>
        <v>0</v>
      </c>
    </row>
    <row r="531" spans="1:9">
      <c r="C531" s="3" t="s">
        <v>551</v>
      </c>
      <c r="D531" s="50"/>
      <c r="E531" s="32"/>
      <c r="F531" s="12"/>
      <c r="G531" s="32"/>
      <c r="H531" s="13">
        <f t="shared" si="34"/>
        <v>0</v>
      </c>
      <c r="I531" s="33">
        <f t="shared" si="33"/>
        <v>0</v>
      </c>
    </row>
    <row r="532" spans="1:9">
      <c r="A532" s="30" t="s">
        <v>1181</v>
      </c>
      <c r="B532" s="3" t="s">
        <v>554</v>
      </c>
      <c r="C532" s="3" t="s">
        <v>544</v>
      </c>
      <c r="D532" s="50" t="s">
        <v>29</v>
      </c>
      <c r="E532" s="32">
        <v>130</v>
      </c>
      <c r="F532" s="67">
        <v>12.34</v>
      </c>
      <c r="G532" s="32">
        <v>24</v>
      </c>
      <c r="H532" s="13">
        <f t="shared" si="34"/>
        <v>15.3</v>
      </c>
      <c r="I532" s="33">
        <f t="shared" si="33"/>
        <v>1989</v>
      </c>
    </row>
    <row r="533" spans="1:9">
      <c r="C533" s="3" t="s">
        <v>555</v>
      </c>
      <c r="D533" s="50"/>
      <c r="E533" s="32"/>
      <c r="F533" s="12"/>
      <c r="G533" s="32"/>
      <c r="H533" s="13">
        <f t="shared" si="34"/>
        <v>0</v>
      </c>
      <c r="I533" s="33">
        <f t="shared" si="33"/>
        <v>0</v>
      </c>
    </row>
    <row r="534" spans="1:9">
      <c r="C534" s="3" t="s">
        <v>551</v>
      </c>
      <c r="D534" s="50"/>
      <c r="E534" s="32"/>
      <c r="F534" s="12"/>
      <c r="G534" s="32"/>
      <c r="H534" s="13">
        <f t="shared" si="34"/>
        <v>0</v>
      </c>
      <c r="I534" s="33">
        <f t="shared" si="33"/>
        <v>0</v>
      </c>
    </row>
    <row r="535" spans="1:9">
      <c r="A535" s="30" t="s">
        <v>1182</v>
      </c>
      <c r="B535" s="3" t="s">
        <v>556</v>
      </c>
      <c r="C535" s="3" t="s">
        <v>544</v>
      </c>
      <c r="D535" s="50" t="s">
        <v>29</v>
      </c>
      <c r="E535" s="32">
        <v>250</v>
      </c>
      <c r="F535" s="67">
        <v>17.45</v>
      </c>
      <c r="G535" s="32">
        <v>24</v>
      </c>
      <c r="H535" s="13">
        <f t="shared" si="34"/>
        <v>21.63</v>
      </c>
      <c r="I535" s="33">
        <f t="shared" si="33"/>
        <v>5407.5</v>
      </c>
    </row>
    <row r="536" spans="1:9">
      <c r="C536" s="3" t="s">
        <v>557</v>
      </c>
      <c r="D536" s="50"/>
      <c r="E536" s="32"/>
      <c r="F536" s="12"/>
      <c r="G536" s="32"/>
      <c r="H536" s="13">
        <f t="shared" si="34"/>
        <v>0</v>
      </c>
      <c r="I536" s="33">
        <f t="shared" ref="I536:I599" si="35">TRUNC((+E536*H536),2)</f>
        <v>0</v>
      </c>
    </row>
    <row r="537" spans="1:9">
      <c r="C537" s="3" t="s">
        <v>551</v>
      </c>
      <c r="D537" s="50"/>
      <c r="E537" s="32"/>
      <c r="F537" s="12"/>
      <c r="G537" s="32"/>
      <c r="H537" s="13">
        <f t="shared" ref="H537:H600" si="36">TRUNC(+F537*((+G537/100)+1),2)</f>
        <v>0</v>
      </c>
      <c r="I537" s="33">
        <f t="shared" si="35"/>
        <v>0</v>
      </c>
    </row>
    <row r="538" spans="1:9">
      <c r="A538" s="30" t="s">
        <v>1146</v>
      </c>
      <c r="B538" s="3" t="s">
        <v>558</v>
      </c>
      <c r="C538" s="3" t="s">
        <v>544</v>
      </c>
      <c r="D538" s="50" t="s">
        <v>29</v>
      </c>
      <c r="E538" s="32">
        <v>50</v>
      </c>
      <c r="F538" s="67">
        <v>43.24</v>
      </c>
      <c r="G538" s="32">
        <v>24</v>
      </c>
      <c r="H538" s="13">
        <f t="shared" si="36"/>
        <v>53.61</v>
      </c>
      <c r="I538" s="33">
        <f t="shared" si="35"/>
        <v>2680.5</v>
      </c>
    </row>
    <row r="539" spans="1:9">
      <c r="C539" s="3" t="s">
        <v>559</v>
      </c>
      <c r="D539" s="50"/>
      <c r="E539" s="32"/>
      <c r="F539" s="12"/>
      <c r="G539" s="32"/>
      <c r="H539" s="13">
        <f t="shared" si="36"/>
        <v>0</v>
      </c>
      <c r="I539" s="33">
        <f t="shared" si="35"/>
        <v>0</v>
      </c>
    </row>
    <row r="540" spans="1:9">
      <c r="C540" s="3" t="s">
        <v>551</v>
      </c>
      <c r="D540" s="50"/>
      <c r="E540" s="32"/>
      <c r="F540" s="12"/>
      <c r="G540" s="32"/>
      <c r="H540" s="13">
        <f t="shared" si="36"/>
        <v>0</v>
      </c>
      <c r="I540" s="33">
        <f t="shared" si="35"/>
        <v>0</v>
      </c>
    </row>
    <row r="541" spans="1:9">
      <c r="A541" s="30" t="s">
        <v>1147</v>
      </c>
      <c r="B541" s="3" t="s">
        <v>560</v>
      </c>
      <c r="C541" s="3" t="s">
        <v>544</v>
      </c>
      <c r="D541" s="50" t="s">
        <v>29</v>
      </c>
      <c r="E541" s="32">
        <v>70</v>
      </c>
      <c r="F541" s="67">
        <v>52.79</v>
      </c>
      <c r="G541" s="32">
        <v>24</v>
      </c>
      <c r="H541" s="13">
        <f t="shared" si="36"/>
        <v>65.45</v>
      </c>
      <c r="I541" s="33">
        <f t="shared" si="35"/>
        <v>4581.5</v>
      </c>
    </row>
    <row r="542" spans="1:9">
      <c r="C542" s="3" t="s">
        <v>561</v>
      </c>
      <c r="D542" s="50"/>
      <c r="E542" s="32"/>
      <c r="F542" s="12"/>
      <c r="G542" s="32"/>
      <c r="H542" s="13">
        <f t="shared" si="36"/>
        <v>0</v>
      </c>
      <c r="I542" s="33">
        <f t="shared" si="35"/>
        <v>0</v>
      </c>
    </row>
    <row r="543" spans="1:9">
      <c r="C543" s="3" t="s">
        <v>562</v>
      </c>
      <c r="D543" s="50"/>
      <c r="E543" s="32"/>
      <c r="F543" s="12"/>
      <c r="G543" s="32"/>
      <c r="H543" s="13">
        <f t="shared" si="36"/>
        <v>0</v>
      </c>
      <c r="I543" s="33">
        <f t="shared" si="35"/>
        <v>0</v>
      </c>
    </row>
    <row r="544" spans="1:9">
      <c r="A544" s="30" t="s">
        <v>1148</v>
      </c>
      <c r="B544" s="3" t="s">
        <v>563</v>
      </c>
      <c r="C544" s="3" t="s">
        <v>544</v>
      </c>
      <c r="D544" s="50" t="s">
        <v>29</v>
      </c>
      <c r="E544" s="32">
        <v>40</v>
      </c>
      <c r="F544" s="67">
        <v>72.760000000000005</v>
      </c>
      <c r="G544" s="32">
        <v>24</v>
      </c>
      <c r="H544" s="13">
        <f t="shared" si="36"/>
        <v>90.22</v>
      </c>
      <c r="I544" s="33">
        <f t="shared" si="35"/>
        <v>3608.8</v>
      </c>
    </row>
    <row r="545" spans="1:9">
      <c r="C545" s="3" t="s">
        <v>564</v>
      </c>
      <c r="D545" s="50"/>
      <c r="E545" s="32"/>
      <c r="F545" s="12"/>
      <c r="G545" s="32"/>
      <c r="H545" s="13">
        <f t="shared" si="36"/>
        <v>0</v>
      </c>
      <c r="I545" s="33">
        <f t="shared" si="35"/>
        <v>0</v>
      </c>
    </row>
    <row r="546" spans="1:9">
      <c r="B546" s="41"/>
      <c r="C546" s="41" t="s">
        <v>562</v>
      </c>
      <c r="D546" s="50"/>
      <c r="E546" s="32"/>
      <c r="F546" s="69"/>
      <c r="G546" s="32"/>
      <c r="H546" s="13">
        <f t="shared" si="36"/>
        <v>0</v>
      </c>
      <c r="I546" s="33">
        <f t="shared" si="35"/>
        <v>0</v>
      </c>
    </row>
    <row r="547" spans="1:9">
      <c r="A547" s="30" t="s">
        <v>1149</v>
      </c>
      <c r="B547" s="41" t="s">
        <v>565</v>
      </c>
      <c r="C547" s="41" t="s">
        <v>544</v>
      </c>
      <c r="D547" s="50" t="s">
        <v>29</v>
      </c>
      <c r="E547" s="35">
        <v>202</v>
      </c>
      <c r="F547" s="67">
        <v>101.3</v>
      </c>
      <c r="G547" s="32">
        <v>24</v>
      </c>
      <c r="H547" s="13">
        <f>TRUNC(+F547*((+G547/100)+1),2)</f>
        <v>125.61</v>
      </c>
      <c r="I547" s="33">
        <f>TRUNC((+E547*H547),2)</f>
        <v>25373.22</v>
      </c>
    </row>
    <row r="548" spans="1:9">
      <c r="B548" s="41"/>
      <c r="C548" s="41" t="s">
        <v>566</v>
      </c>
      <c r="D548" s="50"/>
      <c r="E548" s="32"/>
      <c r="F548" s="69"/>
      <c r="G548" s="32"/>
      <c r="H548" s="13">
        <f t="shared" si="36"/>
        <v>0</v>
      </c>
      <c r="I548" s="33">
        <f t="shared" si="35"/>
        <v>0</v>
      </c>
    </row>
    <row r="549" spans="1:9">
      <c r="B549" s="41"/>
      <c r="C549" s="41" t="s">
        <v>562</v>
      </c>
      <c r="D549" s="50"/>
      <c r="E549" s="32"/>
      <c r="F549" s="69"/>
      <c r="G549" s="32"/>
      <c r="H549" s="13">
        <f t="shared" si="36"/>
        <v>0</v>
      </c>
      <c r="I549" s="33">
        <f t="shared" si="35"/>
        <v>0</v>
      </c>
    </row>
    <row r="550" spans="1:9">
      <c r="A550" s="30" t="s">
        <v>1200</v>
      </c>
      <c r="B550" s="3" t="s">
        <v>567</v>
      </c>
      <c r="C550" s="3" t="s">
        <v>568</v>
      </c>
      <c r="D550" s="50" t="s">
        <v>29</v>
      </c>
      <c r="E550" s="32">
        <v>1800</v>
      </c>
      <c r="F550" s="67">
        <v>3.9</v>
      </c>
      <c r="G550" s="32">
        <v>24</v>
      </c>
      <c r="H550" s="13">
        <f t="shared" si="36"/>
        <v>4.83</v>
      </c>
      <c r="I550" s="33">
        <f t="shared" si="35"/>
        <v>8694</v>
      </c>
    </row>
    <row r="551" spans="1:9">
      <c r="C551" s="3" t="s">
        <v>569</v>
      </c>
      <c r="D551" s="50"/>
      <c r="E551" s="32"/>
      <c r="F551" s="12"/>
      <c r="G551" s="32"/>
      <c r="H551" s="13">
        <f t="shared" si="36"/>
        <v>0</v>
      </c>
      <c r="I551" s="33">
        <f t="shared" si="35"/>
        <v>0</v>
      </c>
    </row>
    <row r="552" spans="1:9">
      <c r="A552" s="30" t="s">
        <v>1172</v>
      </c>
      <c r="B552" s="41" t="s">
        <v>570</v>
      </c>
      <c r="C552" s="41" t="s">
        <v>571</v>
      </c>
      <c r="D552" s="50" t="s">
        <v>29</v>
      </c>
      <c r="E552" s="32">
        <v>460</v>
      </c>
      <c r="F552" s="67">
        <v>20.57</v>
      </c>
      <c r="G552" s="32">
        <v>24</v>
      </c>
      <c r="H552" s="13">
        <f t="shared" si="36"/>
        <v>25.5</v>
      </c>
      <c r="I552" s="33">
        <f t="shared" si="35"/>
        <v>11730</v>
      </c>
    </row>
    <row r="553" spans="1:9">
      <c r="B553" s="41"/>
      <c r="C553" s="41" t="s">
        <v>572</v>
      </c>
      <c r="D553" s="50"/>
      <c r="E553" s="32"/>
      <c r="F553" s="69"/>
      <c r="G553" s="32"/>
      <c r="H553" s="13">
        <f t="shared" si="36"/>
        <v>0</v>
      </c>
      <c r="I553" s="33">
        <f t="shared" si="35"/>
        <v>0</v>
      </c>
    </row>
    <row r="554" spans="1:9">
      <c r="A554" s="30" t="s">
        <v>1183</v>
      </c>
      <c r="B554" s="3" t="s">
        <v>573</v>
      </c>
      <c r="C554" s="3" t="s">
        <v>574</v>
      </c>
      <c r="D554" s="50" t="s">
        <v>29</v>
      </c>
      <c r="E554" s="32">
        <v>100</v>
      </c>
      <c r="F554" s="67">
        <v>7.06</v>
      </c>
      <c r="G554" s="32">
        <v>24</v>
      </c>
      <c r="H554" s="13">
        <f t="shared" si="36"/>
        <v>8.75</v>
      </c>
      <c r="I554" s="33">
        <f t="shared" si="35"/>
        <v>875</v>
      </c>
    </row>
    <row r="555" spans="1:9">
      <c r="C555" s="3" t="s">
        <v>575</v>
      </c>
      <c r="D555" s="50"/>
      <c r="E555" s="32"/>
      <c r="F555" s="12"/>
      <c r="G555" s="32"/>
      <c r="H555" s="13">
        <f t="shared" si="36"/>
        <v>0</v>
      </c>
      <c r="I555" s="33">
        <f t="shared" si="35"/>
        <v>0</v>
      </c>
    </row>
    <row r="556" spans="1:9">
      <c r="A556" s="30" t="s">
        <v>1184</v>
      </c>
      <c r="B556" s="3" t="s">
        <v>576</v>
      </c>
      <c r="C556" s="3" t="s">
        <v>574</v>
      </c>
      <c r="D556" s="50" t="s">
        <v>29</v>
      </c>
      <c r="E556" s="32">
        <v>210</v>
      </c>
      <c r="F556" s="67">
        <v>15.23</v>
      </c>
      <c r="G556" s="32">
        <v>24</v>
      </c>
      <c r="H556" s="13">
        <f t="shared" si="36"/>
        <v>18.88</v>
      </c>
      <c r="I556" s="33">
        <f t="shared" si="35"/>
        <v>3964.8</v>
      </c>
    </row>
    <row r="557" spans="1:9">
      <c r="C557" s="3" t="s">
        <v>577</v>
      </c>
      <c r="D557" s="50"/>
      <c r="E557" s="32"/>
      <c r="F557" s="12"/>
      <c r="G557" s="32"/>
      <c r="H557" s="13">
        <f t="shared" si="36"/>
        <v>0</v>
      </c>
      <c r="I557" s="33">
        <f t="shared" si="35"/>
        <v>0</v>
      </c>
    </row>
    <row r="558" spans="1:9">
      <c r="A558" s="30" t="s">
        <v>1185</v>
      </c>
      <c r="B558" s="3" t="s">
        <v>578</v>
      </c>
      <c r="C558" s="3" t="s">
        <v>579</v>
      </c>
      <c r="D558" s="50" t="s">
        <v>29</v>
      </c>
      <c r="E558" s="32">
        <v>155</v>
      </c>
      <c r="F558" s="67">
        <v>21.36</v>
      </c>
      <c r="G558" s="32">
        <v>24</v>
      </c>
      <c r="H558" s="13">
        <f t="shared" si="36"/>
        <v>26.48</v>
      </c>
      <c r="I558" s="33">
        <f t="shared" si="35"/>
        <v>4104.3999999999996</v>
      </c>
    </row>
    <row r="559" spans="1:9">
      <c r="C559" s="3" t="s">
        <v>580</v>
      </c>
      <c r="D559" s="50"/>
      <c r="E559" s="32"/>
      <c r="F559" s="12"/>
      <c r="G559" s="32"/>
      <c r="H559" s="13">
        <f t="shared" si="36"/>
        <v>0</v>
      </c>
      <c r="I559" s="33">
        <f t="shared" si="35"/>
        <v>0</v>
      </c>
    </row>
    <row r="560" spans="1:9">
      <c r="A560" s="30" t="s">
        <v>1207</v>
      </c>
      <c r="B560" s="3" t="s">
        <v>581</v>
      </c>
      <c r="C560" s="3" t="s">
        <v>582</v>
      </c>
      <c r="D560" s="50" t="s">
        <v>29</v>
      </c>
      <c r="E560" s="32">
        <v>100</v>
      </c>
      <c r="F560" s="67">
        <v>26.68</v>
      </c>
      <c r="G560" s="32">
        <v>24</v>
      </c>
      <c r="H560" s="13">
        <f t="shared" si="36"/>
        <v>33.08</v>
      </c>
      <c r="I560" s="33">
        <f t="shared" si="35"/>
        <v>3308</v>
      </c>
    </row>
    <row r="561" spans="1:9">
      <c r="C561" s="3" t="s">
        <v>583</v>
      </c>
      <c r="D561" s="50"/>
      <c r="E561" s="32"/>
      <c r="F561" s="33"/>
      <c r="G561" s="32"/>
      <c r="H561" s="13">
        <f t="shared" si="36"/>
        <v>0</v>
      </c>
      <c r="I561" s="33">
        <f t="shared" si="35"/>
        <v>0</v>
      </c>
    </row>
    <row r="562" spans="1:9">
      <c r="A562" s="30" t="s">
        <v>1208</v>
      </c>
      <c r="B562" s="41" t="s">
        <v>1471</v>
      </c>
      <c r="C562" s="41" t="s">
        <v>584</v>
      </c>
      <c r="D562" s="50" t="s">
        <v>29</v>
      </c>
      <c r="E562" s="35">
        <v>830</v>
      </c>
      <c r="F562" s="55">
        <v>1.54</v>
      </c>
      <c r="G562" s="32">
        <v>24</v>
      </c>
      <c r="H562" s="13">
        <f t="shared" si="36"/>
        <v>1.9</v>
      </c>
      <c r="I562" s="33">
        <f t="shared" si="35"/>
        <v>1577</v>
      </c>
    </row>
    <row r="563" spans="1:9">
      <c r="B563" s="41"/>
      <c r="C563" s="41" t="s">
        <v>585</v>
      </c>
      <c r="D563" s="50"/>
      <c r="E563" s="32"/>
      <c r="F563" s="33"/>
      <c r="G563" s="32"/>
      <c r="H563" s="13">
        <f t="shared" si="36"/>
        <v>0</v>
      </c>
      <c r="I563" s="33">
        <f t="shared" si="35"/>
        <v>0</v>
      </c>
    </row>
    <row r="564" spans="1:9">
      <c r="B564" s="41"/>
      <c r="C564" s="41" t="s">
        <v>586</v>
      </c>
      <c r="D564" s="50"/>
      <c r="E564" s="32"/>
      <c r="F564" s="33"/>
      <c r="G564" s="32"/>
      <c r="H564" s="13">
        <f t="shared" si="36"/>
        <v>0</v>
      </c>
      <c r="I564" s="33">
        <f t="shared" si="35"/>
        <v>0</v>
      </c>
    </row>
    <row r="565" spans="1:9">
      <c r="B565" s="41"/>
      <c r="C565" s="41" t="s">
        <v>587</v>
      </c>
      <c r="D565" s="50"/>
      <c r="E565" s="32"/>
      <c r="F565" s="33"/>
      <c r="G565" s="32"/>
      <c r="H565" s="13">
        <f t="shared" si="36"/>
        <v>0</v>
      </c>
      <c r="I565" s="33">
        <f t="shared" si="35"/>
        <v>0</v>
      </c>
    </row>
    <row r="566" spans="1:9">
      <c r="B566" s="41"/>
      <c r="C566" s="41" t="s">
        <v>588</v>
      </c>
      <c r="D566" s="50"/>
      <c r="E566" s="32"/>
      <c r="F566" s="33"/>
      <c r="G566" s="32"/>
      <c r="H566" s="13">
        <f t="shared" si="36"/>
        <v>0</v>
      </c>
      <c r="I566" s="33">
        <f t="shared" si="35"/>
        <v>0</v>
      </c>
    </row>
    <row r="567" spans="1:9">
      <c r="A567" s="30" t="s">
        <v>1151</v>
      </c>
      <c r="B567" s="3" t="s">
        <v>589</v>
      </c>
      <c r="C567" s="3" t="s">
        <v>590</v>
      </c>
      <c r="D567" s="50" t="s">
        <v>18</v>
      </c>
      <c r="E567" s="32">
        <v>1</v>
      </c>
      <c r="F567" s="67">
        <v>18231.04</v>
      </c>
      <c r="G567" s="32">
        <v>24</v>
      </c>
      <c r="H567" s="13">
        <f t="shared" si="36"/>
        <v>22606.48</v>
      </c>
      <c r="I567" s="33">
        <f t="shared" si="35"/>
        <v>22606.48</v>
      </c>
    </row>
    <row r="568" spans="1:9">
      <c r="C568" s="3" t="s">
        <v>591</v>
      </c>
      <c r="D568" s="50"/>
      <c r="E568" s="32"/>
      <c r="F568" s="12"/>
      <c r="G568" s="32"/>
      <c r="H568" s="13">
        <f t="shared" si="36"/>
        <v>0</v>
      </c>
      <c r="I568" s="33">
        <f t="shared" si="35"/>
        <v>0</v>
      </c>
    </row>
    <row r="569" spans="1:9">
      <c r="C569" s="3" t="s">
        <v>592</v>
      </c>
      <c r="D569" s="50"/>
      <c r="E569" s="32"/>
      <c r="F569" s="12"/>
      <c r="G569" s="32"/>
      <c r="H569" s="13">
        <f t="shared" si="36"/>
        <v>0</v>
      </c>
      <c r="I569" s="33">
        <f t="shared" si="35"/>
        <v>0</v>
      </c>
    </row>
    <row r="570" spans="1:9">
      <c r="A570" s="30" t="s">
        <v>1154</v>
      </c>
      <c r="B570" s="41" t="s">
        <v>1472</v>
      </c>
      <c r="C570" s="41" t="s">
        <v>593</v>
      </c>
      <c r="D570" s="50" t="s">
        <v>18</v>
      </c>
      <c r="E570" s="32">
        <v>5</v>
      </c>
      <c r="F570" s="67">
        <v>121.83</v>
      </c>
      <c r="G570" s="32">
        <v>24</v>
      </c>
      <c r="H570" s="13">
        <f t="shared" si="36"/>
        <v>151.06</v>
      </c>
      <c r="I570" s="33">
        <f t="shared" si="35"/>
        <v>755.3</v>
      </c>
    </row>
    <row r="571" spans="1:9">
      <c r="B571" s="41"/>
      <c r="C571" s="41" t="s">
        <v>594</v>
      </c>
      <c r="D571" s="50"/>
      <c r="E571" s="32"/>
      <c r="F571" s="33"/>
      <c r="G571" s="32"/>
      <c r="H571" s="13">
        <f t="shared" si="36"/>
        <v>0</v>
      </c>
      <c r="I571" s="33">
        <f t="shared" si="35"/>
        <v>0</v>
      </c>
    </row>
    <row r="572" spans="1:9">
      <c r="A572" s="30" t="s">
        <v>1204</v>
      </c>
      <c r="B572" s="3" t="s">
        <v>595</v>
      </c>
      <c r="C572" s="3" t="s">
        <v>596</v>
      </c>
      <c r="D572" s="50" t="s">
        <v>18</v>
      </c>
      <c r="E572" s="32">
        <v>50</v>
      </c>
      <c r="F572" s="67">
        <v>20.62</v>
      </c>
      <c r="G572" s="32">
        <v>24</v>
      </c>
      <c r="H572" s="13">
        <f t="shared" si="36"/>
        <v>25.56</v>
      </c>
      <c r="I572" s="33">
        <f t="shared" si="35"/>
        <v>1278</v>
      </c>
    </row>
    <row r="573" spans="1:9">
      <c r="C573" s="3" t="s">
        <v>597</v>
      </c>
      <c r="D573" s="50"/>
      <c r="E573" s="32"/>
      <c r="F573" s="12"/>
      <c r="G573" s="32"/>
      <c r="H573" s="13">
        <f t="shared" si="36"/>
        <v>0</v>
      </c>
      <c r="I573" s="33">
        <f t="shared" si="35"/>
        <v>0</v>
      </c>
    </row>
    <row r="574" spans="1:9">
      <c r="A574" s="30" t="s">
        <v>1213</v>
      </c>
      <c r="B574" s="3" t="s">
        <v>598</v>
      </c>
      <c r="C574" s="3" t="s">
        <v>599</v>
      </c>
      <c r="D574" s="50" t="s">
        <v>18</v>
      </c>
      <c r="E574" s="32">
        <v>200</v>
      </c>
      <c r="F574" s="67">
        <v>5.8</v>
      </c>
      <c r="G574" s="32">
        <v>24</v>
      </c>
      <c r="H574" s="13">
        <f t="shared" si="36"/>
        <v>7.19</v>
      </c>
      <c r="I574" s="33">
        <f t="shared" si="35"/>
        <v>1438</v>
      </c>
    </row>
    <row r="575" spans="1:9">
      <c r="C575" s="3" t="s">
        <v>600</v>
      </c>
      <c r="D575" s="50"/>
      <c r="E575" s="32"/>
      <c r="F575" s="12"/>
      <c r="G575" s="32"/>
      <c r="H575" s="13">
        <f t="shared" si="36"/>
        <v>0</v>
      </c>
      <c r="I575" s="33">
        <f t="shared" si="35"/>
        <v>0</v>
      </c>
    </row>
    <row r="576" spans="1:9">
      <c r="A576" s="30" t="s">
        <v>1186</v>
      </c>
      <c r="B576" s="3" t="s">
        <v>601</v>
      </c>
      <c r="C576" s="3" t="s">
        <v>602</v>
      </c>
      <c r="D576" s="50" t="s">
        <v>18</v>
      </c>
      <c r="E576" s="32">
        <v>40</v>
      </c>
      <c r="F576" s="67">
        <v>6.16</v>
      </c>
      <c r="G576" s="32">
        <v>24</v>
      </c>
      <c r="H576" s="13">
        <f t="shared" si="36"/>
        <v>7.63</v>
      </c>
      <c r="I576" s="33">
        <f t="shared" si="35"/>
        <v>305.2</v>
      </c>
    </row>
    <row r="577" spans="1:9">
      <c r="C577" s="3" t="s">
        <v>603</v>
      </c>
      <c r="D577" s="50"/>
      <c r="E577" s="32"/>
      <c r="F577" s="12"/>
      <c r="G577" s="32"/>
      <c r="H577" s="13">
        <f t="shared" si="36"/>
        <v>0</v>
      </c>
      <c r="I577" s="33">
        <f t="shared" si="35"/>
        <v>0</v>
      </c>
    </row>
    <row r="578" spans="1:9">
      <c r="A578" s="30" t="s">
        <v>1214</v>
      </c>
      <c r="B578" s="3" t="s">
        <v>604</v>
      </c>
      <c r="C578" s="3" t="s">
        <v>605</v>
      </c>
      <c r="D578" s="50" t="s">
        <v>18</v>
      </c>
      <c r="E578" s="32">
        <v>125</v>
      </c>
      <c r="F578" s="67">
        <v>6.5</v>
      </c>
      <c r="G578" s="32">
        <v>24</v>
      </c>
      <c r="H578" s="13">
        <f t="shared" si="36"/>
        <v>8.06</v>
      </c>
      <c r="I578" s="33">
        <f t="shared" si="35"/>
        <v>1007.5</v>
      </c>
    </row>
    <row r="579" spans="1:9">
      <c r="C579" s="3" t="s">
        <v>600</v>
      </c>
      <c r="D579" s="50"/>
      <c r="E579" s="32"/>
      <c r="F579" s="12"/>
      <c r="G579" s="32"/>
      <c r="H579" s="13">
        <f t="shared" si="36"/>
        <v>0</v>
      </c>
      <c r="I579" s="33">
        <f t="shared" si="35"/>
        <v>0</v>
      </c>
    </row>
    <row r="580" spans="1:9">
      <c r="A580" s="30" t="s">
        <v>1219</v>
      </c>
      <c r="B580" s="3" t="s">
        <v>606</v>
      </c>
      <c r="C580" s="3" t="s">
        <v>607</v>
      </c>
      <c r="D580" s="50" t="s">
        <v>18</v>
      </c>
      <c r="E580" s="32">
        <v>1</v>
      </c>
      <c r="F580" s="67">
        <v>155.56</v>
      </c>
      <c r="G580" s="32">
        <v>24</v>
      </c>
      <c r="H580" s="13">
        <f t="shared" si="36"/>
        <v>192.89</v>
      </c>
      <c r="I580" s="33">
        <f t="shared" si="35"/>
        <v>192.89</v>
      </c>
    </row>
    <row r="581" spans="1:9">
      <c r="C581" s="3" t="s">
        <v>608</v>
      </c>
      <c r="D581" s="50"/>
      <c r="E581" s="32"/>
      <c r="F581" s="12"/>
      <c r="G581" s="32"/>
      <c r="H581" s="13">
        <f t="shared" si="36"/>
        <v>0</v>
      </c>
      <c r="I581" s="33">
        <f t="shared" si="35"/>
        <v>0</v>
      </c>
    </row>
    <row r="582" spans="1:9">
      <c r="C582" s="3" t="s">
        <v>609</v>
      </c>
      <c r="D582" s="50"/>
      <c r="E582" s="32"/>
      <c r="F582" s="12"/>
      <c r="G582" s="32"/>
      <c r="H582" s="13">
        <f t="shared" si="36"/>
        <v>0</v>
      </c>
      <c r="I582" s="33">
        <f t="shared" si="35"/>
        <v>0</v>
      </c>
    </row>
    <row r="583" spans="1:9">
      <c r="A583" s="30" t="s">
        <v>1187</v>
      </c>
      <c r="B583" s="3" t="s">
        <v>610</v>
      </c>
      <c r="C583" s="3" t="s">
        <v>611</v>
      </c>
      <c r="D583" s="50" t="s">
        <v>29</v>
      </c>
      <c r="E583" s="32">
        <v>150</v>
      </c>
      <c r="F583" s="67">
        <v>49.18</v>
      </c>
      <c r="G583" s="32">
        <v>24</v>
      </c>
      <c r="H583" s="13">
        <f t="shared" si="36"/>
        <v>60.98</v>
      </c>
      <c r="I583" s="33">
        <f t="shared" si="35"/>
        <v>9147</v>
      </c>
    </row>
    <row r="584" spans="1:9">
      <c r="C584" s="3" t="s">
        <v>612</v>
      </c>
      <c r="D584" s="50"/>
      <c r="E584" s="32"/>
      <c r="F584" s="12"/>
      <c r="G584" s="32"/>
      <c r="H584" s="13">
        <f t="shared" si="36"/>
        <v>0</v>
      </c>
      <c r="I584" s="33">
        <f t="shared" si="35"/>
        <v>0</v>
      </c>
    </row>
    <row r="585" spans="1:9">
      <c r="C585" s="3" t="s">
        <v>233</v>
      </c>
      <c r="D585" s="50"/>
      <c r="E585" s="32"/>
      <c r="F585" s="12"/>
      <c r="G585" s="32"/>
      <c r="H585" s="13">
        <f t="shared" si="36"/>
        <v>0</v>
      </c>
      <c r="I585" s="33">
        <f t="shared" si="35"/>
        <v>0</v>
      </c>
    </row>
    <row r="586" spans="1:9">
      <c r="A586" s="30" t="s">
        <v>1205</v>
      </c>
      <c r="B586" s="3" t="s">
        <v>613</v>
      </c>
      <c r="C586" s="3" t="s">
        <v>614</v>
      </c>
      <c r="D586" s="50" t="s">
        <v>18</v>
      </c>
      <c r="E586" s="32">
        <v>4</v>
      </c>
      <c r="F586" s="67">
        <v>21.78</v>
      </c>
      <c r="G586" s="32">
        <v>24</v>
      </c>
      <c r="H586" s="13">
        <f t="shared" si="36"/>
        <v>27</v>
      </c>
      <c r="I586" s="33">
        <f t="shared" si="35"/>
        <v>108</v>
      </c>
    </row>
    <row r="587" spans="1:9">
      <c r="C587" s="3" t="s">
        <v>615</v>
      </c>
      <c r="D587" s="50"/>
      <c r="E587" s="32"/>
      <c r="F587" s="12"/>
      <c r="G587" s="32"/>
      <c r="H587" s="13">
        <f t="shared" si="36"/>
        <v>0</v>
      </c>
      <c r="I587" s="33">
        <f t="shared" si="35"/>
        <v>0</v>
      </c>
    </row>
    <row r="588" spans="1:9">
      <c r="A588" s="30" t="s">
        <v>1216</v>
      </c>
      <c r="B588" s="3" t="s">
        <v>616</v>
      </c>
      <c r="C588" s="3" t="s">
        <v>614</v>
      </c>
      <c r="D588" s="50" t="s">
        <v>18</v>
      </c>
      <c r="E588" s="32">
        <v>28</v>
      </c>
      <c r="F588" s="67">
        <v>39.67</v>
      </c>
      <c r="G588" s="32">
        <v>24</v>
      </c>
      <c r="H588" s="13">
        <f t="shared" si="36"/>
        <v>49.19</v>
      </c>
      <c r="I588" s="33">
        <f t="shared" si="35"/>
        <v>1377.32</v>
      </c>
    </row>
    <row r="589" spans="1:9">
      <c r="C589" s="3" t="s">
        <v>617</v>
      </c>
      <c r="D589" s="50"/>
      <c r="E589" s="32"/>
      <c r="F589" s="12"/>
      <c r="G589" s="32"/>
      <c r="H589" s="13">
        <f t="shared" si="36"/>
        <v>0</v>
      </c>
      <c r="I589" s="33">
        <f t="shared" si="35"/>
        <v>0</v>
      </c>
    </row>
    <row r="590" spans="1:9">
      <c r="A590" s="30" t="s">
        <v>1217</v>
      </c>
      <c r="B590" s="3" t="s">
        <v>618</v>
      </c>
      <c r="C590" s="3" t="s">
        <v>614</v>
      </c>
      <c r="D590" s="50" t="s">
        <v>18</v>
      </c>
      <c r="E590" s="32">
        <v>10</v>
      </c>
      <c r="F590" s="67">
        <v>67.56</v>
      </c>
      <c r="G590" s="32">
        <v>24</v>
      </c>
      <c r="H590" s="13">
        <f t="shared" si="36"/>
        <v>83.77</v>
      </c>
      <c r="I590" s="33">
        <f t="shared" si="35"/>
        <v>837.7</v>
      </c>
    </row>
    <row r="591" spans="1:9">
      <c r="C591" s="3" t="s">
        <v>619</v>
      </c>
      <c r="D591" s="50"/>
      <c r="E591" s="32"/>
      <c r="F591" s="12"/>
      <c r="G591" s="32"/>
      <c r="H591" s="13">
        <f t="shared" si="36"/>
        <v>0</v>
      </c>
      <c r="I591" s="33">
        <f t="shared" si="35"/>
        <v>0</v>
      </c>
    </row>
    <row r="592" spans="1:9">
      <c r="A592" s="30" t="s">
        <v>1188</v>
      </c>
      <c r="B592" s="3" t="s">
        <v>620</v>
      </c>
      <c r="C592" s="3" t="s">
        <v>621</v>
      </c>
      <c r="D592" s="50" t="s">
        <v>29</v>
      </c>
      <c r="E592" s="32">
        <v>15</v>
      </c>
      <c r="F592" s="67">
        <v>77.75</v>
      </c>
      <c r="G592" s="32">
        <v>24</v>
      </c>
      <c r="H592" s="13">
        <f t="shared" si="36"/>
        <v>96.41</v>
      </c>
      <c r="I592" s="33">
        <f t="shared" si="35"/>
        <v>1446.15</v>
      </c>
    </row>
    <row r="593" spans="1:9">
      <c r="C593" s="3" t="s">
        <v>622</v>
      </c>
      <c r="D593" s="50"/>
      <c r="E593" s="32"/>
      <c r="F593" s="12"/>
      <c r="G593" s="32"/>
      <c r="H593" s="13">
        <f t="shared" si="36"/>
        <v>0</v>
      </c>
      <c r="I593" s="33">
        <f t="shared" si="35"/>
        <v>0</v>
      </c>
    </row>
    <row r="594" spans="1:9">
      <c r="C594" s="3" t="s">
        <v>623</v>
      </c>
      <c r="D594" s="50"/>
      <c r="E594" s="32"/>
      <c r="F594" s="12"/>
      <c r="G594" s="32"/>
      <c r="H594" s="13">
        <f t="shared" si="36"/>
        <v>0</v>
      </c>
      <c r="I594" s="33">
        <f t="shared" si="35"/>
        <v>0</v>
      </c>
    </row>
    <row r="595" spans="1:9">
      <c r="A595" s="30" t="s">
        <v>1189</v>
      </c>
      <c r="B595" s="3" t="s">
        <v>624</v>
      </c>
      <c r="C595" s="3" t="s">
        <v>625</v>
      </c>
      <c r="D595" s="50" t="s">
        <v>18</v>
      </c>
      <c r="E595" s="32">
        <v>2</v>
      </c>
      <c r="F595" s="67">
        <v>11.1</v>
      </c>
      <c r="G595" s="32">
        <v>24</v>
      </c>
      <c r="H595" s="13">
        <f t="shared" si="36"/>
        <v>13.76</v>
      </c>
      <c r="I595" s="33">
        <f t="shared" si="35"/>
        <v>27.52</v>
      </c>
    </row>
    <row r="596" spans="1:9">
      <c r="C596" s="3" t="s">
        <v>626</v>
      </c>
      <c r="D596" s="50"/>
      <c r="E596" s="32"/>
      <c r="F596" s="12"/>
      <c r="G596" s="32"/>
      <c r="H596" s="13">
        <f t="shared" si="36"/>
        <v>0</v>
      </c>
      <c r="I596" s="33">
        <f t="shared" si="35"/>
        <v>0</v>
      </c>
    </row>
    <row r="597" spans="1:9">
      <c r="A597" s="30" t="s">
        <v>1190</v>
      </c>
      <c r="B597" s="3" t="s">
        <v>627</v>
      </c>
      <c r="C597" s="3" t="s">
        <v>628</v>
      </c>
      <c r="D597" s="50" t="s">
        <v>18</v>
      </c>
      <c r="E597" s="32">
        <v>47</v>
      </c>
      <c r="F597" s="67">
        <v>60.69</v>
      </c>
      <c r="G597" s="32">
        <v>24</v>
      </c>
      <c r="H597" s="13">
        <f t="shared" si="36"/>
        <v>75.25</v>
      </c>
      <c r="I597" s="33">
        <f t="shared" si="35"/>
        <v>3536.75</v>
      </c>
    </row>
    <row r="598" spans="1:9">
      <c r="C598" s="3" t="s">
        <v>629</v>
      </c>
      <c r="D598" s="50"/>
      <c r="E598" s="32"/>
      <c r="F598" s="12"/>
      <c r="G598" s="32"/>
      <c r="H598" s="13">
        <f t="shared" si="36"/>
        <v>0</v>
      </c>
      <c r="I598" s="33">
        <f t="shared" si="35"/>
        <v>0</v>
      </c>
    </row>
    <row r="599" spans="1:9">
      <c r="A599" s="30" t="s">
        <v>1191</v>
      </c>
      <c r="B599" s="3" t="s">
        <v>630</v>
      </c>
      <c r="C599" s="3" t="s">
        <v>631</v>
      </c>
      <c r="D599" s="50" t="s">
        <v>18</v>
      </c>
      <c r="E599" s="32">
        <v>20</v>
      </c>
      <c r="F599" s="67">
        <v>14.74</v>
      </c>
      <c r="G599" s="32">
        <v>24</v>
      </c>
      <c r="H599" s="13">
        <f t="shared" si="36"/>
        <v>18.27</v>
      </c>
      <c r="I599" s="33">
        <f t="shared" si="35"/>
        <v>365.4</v>
      </c>
    </row>
    <row r="600" spans="1:9">
      <c r="C600" s="3" t="s">
        <v>632</v>
      </c>
      <c r="D600" s="50"/>
      <c r="E600" s="32"/>
      <c r="F600" s="12"/>
      <c r="G600" s="32"/>
      <c r="H600" s="13">
        <f t="shared" si="36"/>
        <v>0</v>
      </c>
      <c r="I600" s="33">
        <f t="shared" ref="I600:I663" si="37">TRUNC((+E600*H600),2)</f>
        <v>0</v>
      </c>
    </row>
    <row r="601" spans="1:9">
      <c r="A601" s="30" t="s">
        <v>1192</v>
      </c>
      <c r="B601" s="3" t="s">
        <v>633</v>
      </c>
      <c r="C601" s="3" t="s">
        <v>634</v>
      </c>
      <c r="D601" s="50" t="s">
        <v>18</v>
      </c>
      <c r="E601" s="32">
        <v>2</v>
      </c>
      <c r="F601" s="67">
        <v>15.26</v>
      </c>
      <c r="G601" s="32">
        <v>24</v>
      </c>
      <c r="H601" s="13">
        <f t="shared" ref="H601:H664" si="38">TRUNC(+F601*((+G601/100)+1),2)</f>
        <v>18.920000000000002</v>
      </c>
      <c r="I601" s="33">
        <f t="shared" si="37"/>
        <v>37.840000000000003</v>
      </c>
    </row>
    <row r="602" spans="1:9">
      <c r="C602" s="3" t="s">
        <v>635</v>
      </c>
      <c r="D602" s="50"/>
      <c r="E602" s="32"/>
      <c r="F602" s="33"/>
      <c r="G602" s="32"/>
      <c r="H602" s="13">
        <f t="shared" si="38"/>
        <v>0</v>
      </c>
      <c r="I602" s="33">
        <f t="shared" si="37"/>
        <v>0</v>
      </c>
    </row>
    <row r="603" spans="1:9">
      <c r="C603" s="3" t="s">
        <v>233</v>
      </c>
      <c r="D603" s="50"/>
      <c r="E603" s="32"/>
      <c r="F603" s="33"/>
      <c r="G603" s="32"/>
      <c r="H603" s="13">
        <f t="shared" si="38"/>
        <v>0</v>
      </c>
      <c r="I603" s="33">
        <f t="shared" si="37"/>
        <v>0</v>
      </c>
    </row>
    <row r="604" spans="1:9">
      <c r="A604" s="30" t="s">
        <v>1193</v>
      </c>
      <c r="B604" s="3" t="s">
        <v>636</v>
      </c>
      <c r="C604" s="3" t="s">
        <v>637</v>
      </c>
      <c r="D604" s="50" t="s">
        <v>18</v>
      </c>
      <c r="E604" s="32">
        <v>56</v>
      </c>
      <c r="F604" s="55">
        <v>7.19</v>
      </c>
      <c r="G604" s="32">
        <v>24</v>
      </c>
      <c r="H604" s="13">
        <f t="shared" si="38"/>
        <v>8.91</v>
      </c>
      <c r="I604" s="33">
        <f t="shared" si="37"/>
        <v>498.96</v>
      </c>
    </row>
    <row r="605" spans="1:9">
      <c r="C605" s="3" t="s">
        <v>603</v>
      </c>
      <c r="D605" s="50"/>
      <c r="E605" s="32"/>
      <c r="F605" s="33"/>
      <c r="G605" s="32"/>
      <c r="H605" s="13">
        <f t="shared" si="38"/>
        <v>0</v>
      </c>
      <c r="I605" s="33">
        <f t="shared" si="37"/>
        <v>0</v>
      </c>
    </row>
    <row r="606" spans="1:9">
      <c r="A606" s="30" t="s">
        <v>1212</v>
      </c>
      <c r="B606" s="3" t="s">
        <v>638</v>
      </c>
      <c r="C606" s="3" t="s">
        <v>639</v>
      </c>
      <c r="D606" s="50" t="s">
        <v>18</v>
      </c>
      <c r="E606" s="32">
        <v>10</v>
      </c>
      <c r="F606" s="55">
        <v>1.52</v>
      </c>
      <c r="G606" s="32">
        <v>24</v>
      </c>
      <c r="H606" s="13">
        <f t="shared" si="38"/>
        <v>1.88</v>
      </c>
      <c r="I606" s="33">
        <f t="shared" si="37"/>
        <v>18.8</v>
      </c>
    </row>
    <row r="607" spans="1:9">
      <c r="A607" s="30" t="s">
        <v>1206</v>
      </c>
      <c r="B607" s="3" t="s">
        <v>640</v>
      </c>
      <c r="C607" s="3" t="s">
        <v>641</v>
      </c>
      <c r="D607" s="50" t="s">
        <v>18</v>
      </c>
      <c r="E607" s="32">
        <v>30</v>
      </c>
      <c r="F607" s="55">
        <v>28.98</v>
      </c>
      <c r="G607" s="32">
        <v>24</v>
      </c>
      <c r="H607" s="13">
        <f t="shared" si="38"/>
        <v>35.93</v>
      </c>
      <c r="I607" s="33">
        <f t="shared" si="37"/>
        <v>1077.9000000000001</v>
      </c>
    </row>
    <row r="608" spans="1:9">
      <c r="C608" s="3" t="s">
        <v>299</v>
      </c>
      <c r="D608" s="50"/>
      <c r="E608" s="32"/>
      <c r="F608" s="33"/>
      <c r="G608" s="32"/>
      <c r="H608" s="13">
        <f t="shared" si="38"/>
        <v>0</v>
      </c>
      <c r="I608" s="33">
        <f t="shared" si="37"/>
        <v>0</v>
      </c>
    </row>
    <row r="609" spans="1:9">
      <c r="A609" s="30" t="s">
        <v>1211</v>
      </c>
      <c r="B609" s="41" t="s">
        <v>642</v>
      </c>
      <c r="C609" s="41" t="s">
        <v>643</v>
      </c>
      <c r="D609" s="50" t="s">
        <v>18</v>
      </c>
      <c r="E609" s="32">
        <v>5</v>
      </c>
      <c r="F609" s="55">
        <v>12.9</v>
      </c>
      <c r="G609" s="32">
        <v>24</v>
      </c>
      <c r="H609" s="13">
        <f t="shared" si="38"/>
        <v>15.99</v>
      </c>
      <c r="I609" s="33">
        <f t="shared" si="37"/>
        <v>79.95</v>
      </c>
    </row>
    <row r="610" spans="1:9">
      <c r="B610" s="41"/>
      <c r="C610" s="41" t="s">
        <v>644</v>
      </c>
      <c r="D610" s="50"/>
      <c r="E610" s="32"/>
      <c r="F610" s="33"/>
      <c r="G610" s="32"/>
      <c r="H610" s="13">
        <f t="shared" si="38"/>
        <v>0</v>
      </c>
      <c r="I610" s="33">
        <f t="shared" si="37"/>
        <v>0</v>
      </c>
    </row>
    <row r="611" spans="1:9">
      <c r="A611" s="30" t="s">
        <v>1194</v>
      </c>
      <c r="B611" s="41" t="s">
        <v>645</v>
      </c>
      <c r="C611" s="41" t="s">
        <v>646</v>
      </c>
      <c r="D611" s="50" t="s">
        <v>18</v>
      </c>
      <c r="E611" s="32">
        <v>197</v>
      </c>
      <c r="F611" s="55">
        <v>23.64</v>
      </c>
      <c r="G611" s="32">
        <v>24</v>
      </c>
      <c r="H611" s="13">
        <f t="shared" si="38"/>
        <v>29.31</v>
      </c>
      <c r="I611" s="33">
        <f t="shared" si="37"/>
        <v>5774.07</v>
      </c>
    </row>
    <row r="612" spans="1:9">
      <c r="A612" s="30" t="s">
        <v>1195</v>
      </c>
      <c r="B612" s="41" t="s">
        <v>647</v>
      </c>
      <c r="C612" s="41" t="s">
        <v>648</v>
      </c>
      <c r="D612" s="50" t="s">
        <v>18</v>
      </c>
      <c r="E612" s="32">
        <v>197</v>
      </c>
      <c r="F612" s="55">
        <v>24.18</v>
      </c>
      <c r="G612" s="32">
        <v>24</v>
      </c>
      <c r="H612" s="13">
        <f t="shared" si="38"/>
        <v>29.98</v>
      </c>
      <c r="I612" s="33">
        <f t="shared" si="37"/>
        <v>5906.06</v>
      </c>
    </row>
    <row r="613" spans="1:9">
      <c r="A613" s="30" t="s">
        <v>1307</v>
      </c>
      <c r="B613" s="41" t="s">
        <v>1473</v>
      </c>
      <c r="C613" s="461" t="s">
        <v>1474</v>
      </c>
      <c r="D613" s="50" t="s">
        <v>18</v>
      </c>
      <c r="E613" s="32">
        <v>32</v>
      </c>
      <c r="F613" s="55">
        <v>168.97</v>
      </c>
      <c r="G613" s="32">
        <v>24</v>
      </c>
      <c r="H613" s="13">
        <f t="shared" si="38"/>
        <v>209.52</v>
      </c>
      <c r="I613" s="33">
        <f t="shared" si="37"/>
        <v>6704.64</v>
      </c>
    </row>
    <row r="614" spans="1:9">
      <c r="B614" s="41"/>
      <c r="C614" s="461"/>
      <c r="D614" s="50"/>
      <c r="E614" s="32"/>
      <c r="F614" s="33"/>
      <c r="G614" s="32"/>
      <c r="H614" s="13">
        <f t="shared" si="38"/>
        <v>0</v>
      </c>
      <c r="I614" s="33">
        <f t="shared" si="37"/>
        <v>0</v>
      </c>
    </row>
    <row r="615" spans="1:9">
      <c r="B615" s="41"/>
      <c r="C615" s="461"/>
      <c r="D615" s="50"/>
      <c r="E615" s="32"/>
      <c r="F615" s="33"/>
      <c r="G615" s="32"/>
      <c r="H615" s="13">
        <f t="shared" si="38"/>
        <v>0</v>
      </c>
      <c r="I615" s="33">
        <f t="shared" si="37"/>
        <v>0</v>
      </c>
    </row>
    <row r="616" spans="1:9">
      <c r="B616" s="41"/>
      <c r="C616" s="461"/>
      <c r="D616" s="50"/>
      <c r="E616" s="32"/>
      <c r="F616" s="33"/>
      <c r="G616" s="32"/>
      <c r="H616" s="13">
        <f t="shared" si="38"/>
        <v>0</v>
      </c>
      <c r="I616" s="33">
        <f t="shared" si="37"/>
        <v>0</v>
      </c>
    </row>
    <row r="617" spans="1:9">
      <c r="A617" s="30" t="s">
        <v>1215</v>
      </c>
      <c r="B617" s="29" t="s">
        <v>649</v>
      </c>
      <c r="C617" s="29" t="s">
        <v>650</v>
      </c>
      <c r="D617" s="50" t="s">
        <v>18</v>
      </c>
      <c r="E617" s="32">
        <v>8</v>
      </c>
      <c r="F617" s="55">
        <v>159.5</v>
      </c>
      <c r="G617" s="32">
        <v>24</v>
      </c>
      <c r="H617" s="13">
        <f t="shared" si="38"/>
        <v>197.78</v>
      </c>
      <c r="I617" s="33">
        <f t="shared" si="37"/>
        <v>1582.24</v>
      </c>
    </row>
    <row r="618" spans="1:9">
      <c r="A618" s="30" t="s">
        <v>1230</v>
      </c>
      <c r="B618" s="3" t="s">
        <v>651</v>
      </c>
      <c r="C618" s="3" t="s">
        <v>652</v>
      </c>
      <c r="D618" s="50" t="s">
        <v>18</v>
      </c>
      <c r="E618" s="32">
        <v>1</v>
      </c>
      <c r="F618" s="67">
        <v>34.880000000000003</v>
      </c>
      <c r="G618" s="32">
        <v>24</v>
      </c>
      <c r="H618" s="13">
        <f t="shared" si="38"/>
        <v>43.25</v>
      </c>
      <c r="I618" s="33">
        <f t="shared" si="37"/>
        <v>43.25</v>
      </c>
    </row>
    <row r="619" spans="1:9">
      <c r="C619" s="3" t="s">
        <v>497</v>
      </c>
      <c r="D619" s="50"/>
      <c r="E619" s="32"/>
      <c r="F619" s="12"/>
      <c r="G619" s="32"/>
      <c r="H619" s="13">
        <f t="shared" si="38"/>
        <v>0</v>
      </c>
      <c r="I619" s="33">
        <f t="shared" si="37"/>
        <v>0</v>
      </c>
    </row>
    <row r="620" spans="1:9">
      <c r="A620" s="30" t="s">
        <v>1231</v>
      </c>
      <c r="B620" s="3" t="s">
        <v>653</v>
      </c>
      <c r="C620" s="3" t="s">
        <v>654</v>
      </c>
      <c r="D620" s="50" t="s">
        <v>18</v>
      </c>
      <c r="E620" s="32">
        <v>7</v>
      </c>
      <c r="F620" s="67">
        <v>41.13</v>
      </c>
      <c r="G620" s="32">
        <v>24</v>
      </c>
      <c r="H620" s="13">
        <f t="shared" si="38"/>
        <v>51</v>
      </c>
      <c r="I620" s="33">
        <f t="shared" si="37"/>
        <v>357</v>
      </c>
    </row>
    <row r="621" spans="1:9">
      <c r="C621" s="3" t="s">
        <v>497</v>
      </c>
      <c r="D621" s="50"/>
      <c r="E621" s="32"/>
      <c r="F621" s="12"/>
      <c r="G621" s="32"/>
      <c r="H621" s="13">
        <f t="shared" si="38"/>
        <v>0</v>
      </c>
      <c r="I621" s="33">
        <f t="shared" si="37"/>
        <v>0</v>
      </c>
    </row>
    <row r="622" spans="1:9">
      <c r="A622" s="30" t="s">
        <v>1232</v>
      </c>
      <c r="B622" s="3" t="s">
        <v>655</v>
      </c>
      <c r="C622" s="3" t="s">
        <v>656</v>
      </c>
      <c r="D622" s="50" t="s">
        <v>18</v>
      </c>
      <c r="E622" s="32">
        <v>9</v>
      </c>
      <c r="F622" s="67">
        <v>126.58</v>
      </c>
      <c r="G622" s="32">
        <v>24</v>
      </c>
      <c r="H622" s="13">
        <f t="shared" si="38"/>
        <v>156.94999999999999</v>
      </c>
      <c r="I622" s="33">
        <f t="shared" si="37"/>
        <v>1412.55</v>
      </c>
    </row>
    <row r="623" spans="1:9">
      <c r="C623" s="3" t="s">
        <v>657</v>
      </c>
      <c r="D623" s="50"/>
      <c r="E623" s="32"/>
      <c r="F623" s="12"/>
      <c r="G623" s="32"/>
      <c r="H623" s="13">
        <f t="shared" si="38"/>
        <v>0</v>
      </c>
      <c r="I623" s="33">
        <f t="shared" si="37"/>
        <v>0</v>
      </c>
    </row>
    <row r="624" spans="1:9">
      <c r="A624" s="30" t="s">
        <v>1234</v>
      </c>
      <c r="B624" s="3" t="s">
        <v>658</v>
      </c>
      <c r="C624" s="3" t="s">
        <v>659</v>
      </c>
      <c r="D624" s="50" t="s">
        <v>18</v>
      </c>
      <c r="E624" s="32">
        <v>2</v>
      </c>
      <c r="F624" s="67">
        <v>63.32</v>
      </c>
      <c r="G624" s="32">
        <v>24</v>
      </c>
      <c r="H624" s="13">
        <f t="shared" si="38"/>
        <v>78.510000000000005</v>
      </c>
      <c r="I624" s="33">
        <f t="shared" si="37"/>
        <v>157.02000000000001</v>
      </c>
    </row>
    <row r="625" spans="1:9">
      <c r="C625" s="3" t="s">
        <v>660</v>
      </c>
      <c r="D625" s="50"/>
      <c r="E625" s="32"/>
      <c r="F625" s="12"/>
      <c r="G625" s="32"/>
      <c r="H625" s="13">
        <f t="shared" si="38"/>
        <v>0</v>
      </c>
      <c r="I625" s="33">
        <f t="shared" si="37"/>
        <v>0</v>
      </c>
    </row>
    <row r="626" spans="1:9">
      <c r="A626" s="30" t="s">
        <v>1257</v>
      </c>
      <c r="B626" s="3" t="s">
        <v>661</v>
      </c>
      <c r="C626" s="3" t="s">
        <v>662</v>
      </c>
      <c r="D626" s="50" t="s">
        <v>29</v>
      </c>
      <c r="E626" s="32">
        <v>18</v>
      </c>
      <c r="F626" s="67">
        <v>64.040000000000006</v>
      </c>
      <c r="G626" s="32">
        <v>24</v>
      </c>
      <c r="H626" s="13">
        <f t="shared" si="38"/>
        <v>79.400000000000006</v>
      </c>
      <c r="I626" s="33">
        <f t="shared" si="37"/>
        <v>1429.2</v>
      </c>
    </row>
    <row r="627" spans="1:9">
      <c r="C627" s="3" t="s">
        <v>663</v>
      </c>
      <c r="D627" s="50"/>
      <c r="E627" s="32"/>
      <c r="F627" s="12"/>
      <c r="G627" s="32"/>
      <c r="H627" s="13">
        <f t="shared" si="38"/>
        <v>0</v>
      </c>
      <c r="I627" s="33">
        <f t="shared" si="37"/>
        <v>0</v>
      </c>
    </row>
    <row r="628" spans="1:9">
      <c r="C628" s="3" t="s">
        <v>664</v>
      </c>
      <c r="D628" s="50"/>
      <c r="E628" s="32"/>
      <c r="F628" s="12"/>
      <c r="G628" s="32"/>
      <c r="H628" s="13">
        <f t="shared" si="38"/>
        <v>0</v>
      </c>
      <c r="I628" s="33">
        <f t="shared" si="37"/>
        <v>0</v>
      </c>
    </row>
    <row r="629" spans="1:9">
      <c r="A629" s="30" t="s">
        <v>1223</v>
      </c>
      <c r="B629" s="3" t="s">
        <v>665</v>
      </c>
      <c r="C629" s="3" t="s">
        <v>666</v>
      </c>
      <c r="D629" s="50" t="s">
        <v>29</v>
      </c>
      <c r="E629" s="32">
        <v>0.44</v>
      </c>
      <c r="F629" s="67">
        <v>6.71</v>
      </c>
      <c r="G629" s="32">
        <v>24</v>
      </c>
      <c r="H629" s="13">
        <f t="shared" si="38"/>
        <v>8.32</v>
      </c>
      <c r="I629" s="33">
        <f t="shared" si="37"/>
        <v>3.66</v>
      </c>
    </row>
    <row r="630" spans="1:9">
      <c r="C630" s="3" t="s">
        <v>667</v>
      </c>
      <c r="D630" s="50"/>
      <c r="E630" s="32"/>
      <c r="F630" s="12"/>
      <c r="G630" s="32"/>
      <c r="H630" s="13">
        <f t="shared" si="38"/>
        <v>0</v>
      </c>
      <c r="I630" s="33">
        <f t="shared" si="37"/>
        <v>0</v>
      </c>
    </row>
    <row r="631" spans="1:9">
      <c r="C631" s="3" t="s">
        <v>668</v>
      </c>
      <c r="D631" s="50"/>
      <c r="E631" s="32"/>
      <c r="F631" s="12"/>
      <c r="G631" s="32"/>
      <c r="H631" s="13">
        <f t="shared" si="38"/>
        <v>0</v>
      </c>
      <c r="I631" s="33">
        <f t="shared" si="37"/>
        <v>0</v>
      </c>
    </row>
    <row r="632" spans="1:9">
      <c r="A632" s="30" t="s">
        <v>1224</v>
      </c>
      <c r="B632" s="3" t="s">
        <v>669</v>
      </c>
      <c r="C632" s="3" t="s">
        <v>670</v>
      </c>
      <c r="D632" s="50" t="s">
        <v>29</v>
      </c>
      <c r="E632" s="32">
        <v>74.63</v>
      </c>
      <c r="F632" s="67">
        <v>7.36</v>
      </c>
      <c r="G632" s="32">
        <v>24</v>
      </c>
      <c r="H632" s="13">
        <f t="shared" si="38"/>
        <v>9.1199999999999992</v>
      </c>
      <c r="I632" s="33">
        <f t="shared" si="37"/>
        <v>680.62</v>
      </c>
    </row>
    <row r="633" spans="1:9">
      <c r="C633" s="3" t="s">
        <v>667</v>
      </c>
      <c r="D633" s="50"/>
      <c r="E633" s="32"/>
      <c r="F633" s="12"/>
      <c r="G633" s="32"/>
      <c r="H633" s="13">
        <f t="shared" si="38"/>
        <v>0</v>
      </c>
      <c r="I633" s="33">
        <f t="shared" si="37"/>
        <v>0</v>
      </c>
    </row>
    <row r="634" spans="1:9">
      <c r="C634" s="3" t="s">
        <v>668</v>
      </c>
      <c r="D634" s="50"/>
      <c r="E634" s="32"/>
      <c r="F634" s="12"/>
      <c r="G634" s="32"/>
      <c r="H634" s="13">
        <f t="shared" si="38"/>
        <v>0</v>
      </c>
      <c r="I634" s="33">
        <f t="shared" si="37"/>
        <v>0</v>
      </c>
    </row>
    <row r="635" spans="1:9">
      <c r="A635" s="30" t="s">
        <v>1225</v>
      </c>
      <c r="B635" s="3" t="s">
        <v>671</v>
      </c>
      <c r="C635" s="3" t="s">
        <v>672</v>
      </c>
      <c r="D635" s="50" t="s">
        <v>29</v>
      </c>
      <c r="E635" s="32">
        <v>10.11</v>
      </c>
      <c r="F635" s="67">
        <v>14.24</v>
      </c>
      <c r="G635" s="32">
        <v>24</v>
      </c>
      <c r="H635" s="13">
        <f t="shared" si="38"/>
        <v>17.649999999999999</v>
      </c>
      <c r="I635" s="33">
        <f t="shared" si="37"/>
        <v>178.44</v>
      </c>
    </row>
    <row r="636" spans="1:9">
      <c r="C636" s="3" t="s">
        <v>667</v>
      </c>
      <c r="D636" s="50"/>
      <c r="E636" s="32"/>
      <c r="F636" s="12"/>
      <c r="G636" s="32"/>
      <c r="H636" s="13">
        <f t="shared" si="38"/>
        <v>0</v>
      </c>
      <c r="I636" s="33">
        <f t="shared" si="37"/>
        <v>0</v>
      </c>
    </row>
    <row r="637" spans="1:9">
      <c r="C637" s="3" t="s">
        <v>668</v>
      </c>
      <c r="D637" s="50"/>
      <c r="E637" s="32"/>
      <c r="F637" s="12"/>
      <c r="G637" s="32"/>
      <c r="H637" s="13">
        <f t="shared" si="38"/>
        <v>0</v>
      </c>
      <c r="I637" s="33">
        <f t="shared" si="37"/>
        <v>0</v>
      </c>
    </row>
    <row r="638" spans="1:9">
      <c r="A638" s="30" t="s">
        <v>1226</v>
      </c>
      <c r="B638" s="3" t="s">
        <v>673</v>
      </c>
      <c r="C638" s="3" t="s">
        <v>674</v>
      </c>
      <c r="D638" s="50" t="s">
        <v>29</v>
      </c>
      <c r="E638" s="32">
        <v>3.5</v>
      </c>
      <c r="F638" s="67">
        <v>16.09</v>
      </c>
      <c r="G638" s="32">
        <v>24</v>
      </c>
      <c r="H638" s="13">
        <f t="shared" si="38"/>
        <v>19.95</v>
      </c>
      <c r="I638" s="33">
        <f t="shared" si="37"/>
        <v>69.819999999999993</v>
      </c>
    </row>
    <row r="639" spans="1:9">
      <c r="C639" s="3" t="s">
        <v>667</v>
      </c>
      <c r="D639" s="50"/>
      <c r="E639" s="32"/>
      <c r="F639" s="12"/>
      <c r="G639" s="32"/>
      <c r="H639" s="13">
        <f t="shared" si="38"/>
        <v>0</v>
      </c>
      <c r="I639" s="33">
        <f t="shared" si="37"/>
        <v>0</v>
      </c>
    </row>
    <row r="640" spans="1:9">
      <c r="C640" s="3" t="s">
        <v>668</v>
      </c>
      <c r="D640" s="50"/>
      <c r="E640" s="32"/>
      <c r="F640" s="12"/>
      <c r="G640" s="32"/>
      <c r="H640" s="13">
        <f t="shared" si="38"/>
        <v>0</v>
      </c>
      <c r="I640" s="33">
        <f t="shared" si="37"/>
        <v>0</v>
      </c>
    </row>
    <row r="641" spans="1:9">
      <c r="A641" s="30" t="s">
        <v>1227</v>
      </c>
      <c r="B641" s="3" t="s">
        <v>675</v>
      </c>
      <c r="C641" s="3" t="s">
        <v>676</v>
      </c>
      <c r="D641" s="50" t="s">
        <v>29</v>
      </c>
      <c r="E641" s="32">
        <v>20.04</v>
      </c>
      <c r="F641" s="67">
        <v>22.95</v>
      </c>
      <c r="G641" s="32">
        <v>24</v>
      </c>
      <c r="H641" s="13">
        <f t="shared" si="38"/>
        <v>28.45</v>
      </c>
      <c r="I641" s="33">
        <f t="shared" si="37"/>
        <v>570.13</v>
      </c>
    </row>
    <row r="642" spans="1:9">
      <c r="C642" s="3" t="s">
        <v>667</v>
      </c>
      <c r="D642" s="50"/>
      <c r="E642" s="32"/>
      <c r="F642" s="12"/>
      <c r="G642" s="32"/>
      <c r="H642" s="13">
        <f t="shared" si="38"/>
        <v>0</v>
      </c>
      <c r="I642" s="33">
        <f t="shared" si="37"/>
        <v>0</v>
      </c>
    </row>
    <row r="643" spans="1:9">
      <c r="C643" s="3" t="s">
        <v>668</v>
      </c>
      <c r="D643" s="50"/>
      <c r="E643" s="32"/>
      <c r="F643" s="12"/>
      <c r="G643" s="32"/>
      <c r="H643" s="13">
        <f t="shared" si="38"/>
        <v>0</v>
      </c>
      <c r="I643" s="33">
        <f t="shared" si="37"/>
        <v>0</v>
      </c>
    </row>
    <row r="644" spans="1:9">
      <c r="A644" s="30" t="s">
        <v>1243</v>
      </c>
      <c r="B644" s="3" t="s">
        <v>677</v>
      </c>
      <c r="C644" s="3" t="s">
        <v>672</v>
      </c>
      <c r="D644" s="50" t="s">
        <v>29</v>
      </c>
      <c r="E644" s="32">
        <v>51.7</v>
      </c>
      <c r="F644" s="67">
        <v>9.59</v>
      </c>
      <c r="G644" s="32">
        <v>24</v>
      </c>
      <c r="H644" s="13">
        <f t="shared" si="38"/>
        <v>11.89</v>
      </c>
      <c r="I644" s="33">
        <f t="shared" si="37"/>
        <v>614.71</v>
      </c>
    </row>
    <row r="645" spans="1:9">
      <c r="C645" s="3" t="s">
        <v>667</v>
      </c>
      <c r="D645" s="50"/>
      <c r="E645" s="32"/>
      <c r="F645" s="12"/>
      <c r="G645" s="32"/>
      <c r="H645" s="13">
        <f t="shared" si="38"/>
        <v>0</v>
      </c>
      <c r="I645" s="33">
        <f t="shared" si="37"/>
        <v>0</v>
      </c>
    </row>
    <row r="646" spans="1:9">
      <c r="C646" s="3" t="s">
        <v>668</v>
      </c>
      <c r="D646" s="50"/>
      <c r="E646" s="32"/>
      <c r="F646" s="12"/>
      <c r="G646" s="32"/>
      <c r="H646" s="13">
        <f t="shared" si="38"/>
        <v>0</v>
      </c>
      <c r="I646" s="33">
        <f t="shared" si="37"/>
        <v>0</v>
      </c>
    </row>
    <row r="647" spans="1:9">
      <c r="A647" s="30" t="s">
        <v>1244</v>
      </c>
      <c r="B647" s="3" t="s">
        <v>678</v>
      </c>
      <c r="C647" s="3" t="s">
        <v>674</v>
      </c>
      <c r="D647" s="50" t="s">
        <v>29</v>
      </c>
      <c r="E647" s="32">
        <v>35.85</v>
      </c>
      <c r="F647" s="67">
        <v>13.33</v>
      </c>
      <c r="G647" s="32">
        <v>24</v>
      </c>
      <c r="H647" s="13">
        <f t="shared" si="38"/>
        <v>16.52</v>
      </c>
      <c r="I647" s="33">
        <f t="shared" si="37"/>
        <v>592.24</v>
      </c>
    </row>
    <row r="648" spans="1:9">
      <c r="C648" s="3" t="s">
        <v>667</v>
      </c>
      <c r="D648" s="50"/>
      <c r="E648" s="32"/>
      <c r="F648" s="12"/>
      <c r="G648" s="32"/>
      <c r="H648" s="13">
        <f t="shared" si="38"/>
        <v>0</v>
      </c>
      <c r="I648" s="33">
        <f t="shared" si="37"/>
        <v>0</v>
      </c>
    </row>
    <row r="649" spans="1:9">
      <c r="C649" s="3" t="s">
        <v>668</v>
      </c>
      <c r="D649" s="50"/>
      <c r="E649" s="32"/>
      <c r="F649" s="12"/>
      <c r="G649" s="32"/>
      <c r="H649" s="13">
        <f t="shared" si="38"/>
        <v>0</v>
      </c>
      <c r="I649" s="33">
        <f t="shared" si="37"/>
        <v>0</v>
      </c>
    </row>
    <row r="650" spans="1:9">
      <c r="A650" s="30" t="s">
        <v>1245</v>
      </c>
      <c r="B650" s="3" t="s">
        <v>679</v>
      </c>
      <c r="C650" s="3" t="s">
        <v>680</v>
      </c>
      <c r="D650" s="50" t="s">
        <v>29</v>
      </c>
      <c r="E650" s="32">
        <v>46.66</v>
      </c>
      <c r="F650" s="67">
        <v>18.690000000000001</v>
      </c>
      <c r="G650" s="32">
        <v>24</v>
      </c>
      <c r="H650" s="13">
        <f t="shared" si="38"/>
        <v>23.17</v>
      </c>
      <c r="I650" s="33">
        <f t="shared" si="37"/>
        <v>1081.1099999999999</v>
      </c>
    </row>
    <row r="651" spans="1:9">
      <c r="C651" s="3" t="s">
        <v>667</v>
      </c>
      <c r="D651" s="50"/>
      <c r="E651" s="32"/>
      <c r="F651" s="12"/>
      <c r="G651" s="32"/>
      <c r="H651" s="13">
        <f t="shared" si="38"/>
        <v>0</v>
      </c>
      <c r="I651" s="33">
        <f t="shared" si="37"/>
        <v>0</v>
      </c>
    </row>
    <row r="652" spans="1:9">
      <c r="C652" s="3" t="s">
        <v>668</v>
      </c>
      <c r="D652" s="50"/>
      <c r="E652" s="32"/>
      <c r="F652" s="12"/>
      <c r="G652" s="32"/>
      <c r="H652" s="13">
        <f t="shared" si="38"/>
        <v>0</v>
      </c>
      <c r="I652" s="33">
        <f t="shared" si="37"/>
        <v>0</v>
      </c>
    </row>
    <row r="653" spans="1:9">
      <c r="A653" s="30" t="s">
        <v>1246</v>
      </c>
      <c r="B653" s="3" t="s">
        <v>681</v>
      </c>
      <c r="C653" s="3" t="s">
        <v>682</v>
      </c>
      <c r="D653" s="50" t="s">
        <v>29</v>
      </c>
      <c r="E653" s="32">
        <v>127.75</v>
      </c>
      <c r="F653" s="67">
        <v>20.78</v>
      </c>
      <c r="G653" s="32">
        <v>24</v>
      </c>
      <c r="H653" s="13">
        <f t="shared" si="38"/>
        <v>25.76</v>
      </c>
      <c r="I653" s="33">
        <f t="shared" si="37"/>
        <v>3290.84</v>
      </c>
    </row>
    <row r="654" spans="1:9">
      <c r="C654" s="3" t="s">
        <v>683</v>
      </c>
      <c r="D654" s="50"/>
      <c r="E654" s="32"/>
      <c r="F654" s="12"/>
      <c r="G654" s="32"/>
      <c r="H654" s="13">
        <f t="shared" si="38"/>
        <v>0</v>
      </c>
      <c r="I654" s="33">
        <f t="shared" si="37"/>
        <v>0</v>
      </c>
    </row>
    <row r="655" spans="1:9">
      <c r="C655" s="3" t="s">
        <v>684</v>
      </c>
      <c r="D655" s="50"/>
      <c r="E655" s="32"/>
      <c r="F655" s="12"/>
      <c r="G655" s="32"/>
      <c r="H655" s="13">
        <f t="shared" si="38"/>
        <v>0</v>
      </c>
      <c r="I655" s="33">
        <f t="shared" si="37"/>
        <v>0</v>
      </c>
    </row>
    <row r="656" spans="1:9">
      <c r="A656" s="30" t="s">
        <v>1247</v>
      </c>
      <c r="B656" s="3" t="s">
        <v>685</v>
      </c>
      <c r="C656" s="3" t="s">
        <v>686</v>
      </c>
      <c r="D656" s="50" t="s">
        <v>29</v>
      </c>
      <c r="E656" s="32">
        <v>40.21</v>
      </c>
      <c r="F656" s="67">
        <v>41.2</v>
      </c>
      <c r="G656" s="32">
        <v>24</v>
      </c>
      <c r="H656" s="13">
        <f t="shared" si="38"/>
        <v>51.08</v>
      </c>
      <c r="I656" s="33">
        <f t="shared" si="37"/>
        <v>2053.92</v>
      </c>
    </row>
    <row r="657" spans="1:9">
      <c r="C657" s="3" t="s">
        <v>683</v>
      </c>
      <c r="D657" s="50"/>
      <c r="E657" s="32"/>
      <c r="F657" s="12"/>
      <c r="G657" s="32"/>
      <c r="H657" s="13">
        <f t="shared" si="38"/>
        <v>0</v>
      </c>
      <c r="I657" s="33">
        <f t="shared" si="37"/>
        <v>0</v>
      </c>
    </row>
    <row r="658" spans="1:9">
      <c r="C658" s="3" t="s">
        <v>684</v>
      </c>
      <c r="D658" s="50"/>
      <c r="E658" s="32"/>
      <c r="F658" s="12"/>
      <c r="G658" s="32"/>
      <c r="H658" s="13">
        <f t="shared" si="38"/>
        <v>0</v>
      </c>
      <c r="I658" s="33">
        <f t="shared" si="37"/>
        <v>0</v>
      </c>
    </row>
    <row r="659" spans="1:9">
      <c r="A659" s="30" t="s">
        <v>1201</v>
      </c>
      <c r="B659" s="3" t="s">
        <v>687</v>
      </c>
      <c r="C659" s="3" t="s">
        <v>688</v>
      </c>
      <c r="D659" s="50" t="s">
        <v>29</v>
      </c>
      <c r="E659" s="32">
        <v>210</v>
      </c>
      <c r="F659" s="67">
        <v>6.79</v>
      </c>
      <c r="G659" s="32">
        <v>24</v>
      </c>
      <c r="H659" s="13">
        <f t="shared" si="38"/>
        <v>8.41</v>
      </c>
      <c r="I659" s="33">
        <f t="shared" si="37"/>
        <v>1766.1</v>
      </c>
    </row>
    <row r="660" spans="1:9">
      <c r="C660" s="3" t="s">
        <v>689</v>
      </c>
      <c r="D660" s="50"/>
      <c r="E660" s="32"/>
      <c r="F660" s="12"/>
      <c r="G660" s="32"/>
      <c r="H660" s="13">
        <f t="shared" si="38"/>
        <v>0</v>
      </c>
      <c r="I660" s="33">
        <f t="shared" si="37"/>
        <v>0</v>
      </c>
    </row>
    <row r="661" spans="1:9">
      <c r="C661" s="3" t="s">
        <v>690</v>
      </c>
      <c r="D661" s="50"/>
      <c r="E661" s="32"/>
      <c r="F661" s="12"/>
      <c r="G661" s="32"/>
      <c r="H661" s="13">
        <f t="shared" si="38"/>
        <v>0</v>
      </c>
      <c r="I661" s="33">
        <f t="shared" si="37"/>
        <v>0</v>
      </c>
    </row>
    <row r="662" spans="1:9">
      <c r="A662" s="30" t="s">
        <v>1203</v>
      </c>
      <c r="B662" s="3" t="s">
        <v>691</v>
      </c>
      <c r="C662" s="3" t="s">
        <v>692</v>
      </c>
      <c r="D662" s="50" t="s">
        <v>29</v>
      </c>
      <c r="E662" s="32">
        <v>10</v>
      </c>
      <c r="F662" s="67">
        <v>9.3699999999999992</v>
      </c>
      <c r="G662" s="32">
        <v>24</v>
      </c>
      <c r="H662" s="13">
        <f t="shared" si="38"/>
        <v>11.61</v>
      </c>
      <c r="I662" s="33">
        <f t="shared" si="37"/>
        <v>116.1</v>
      </c>
    </row>
    <row r="663" spans="1:9">
      <c r="C663" s="3" t="s">
        <v>693</v>
      </c>
      <c r="D663" s="50"/>
      <c r="E663" s="32"/>
      <c r="F663" s="12"/>
      <c r="G663" s="32"/>
      <c r="H663" s="13">
        <f t="shared" si="38"/>
        <v>0</v>
      </c>
      <c r="I663" s="33">
        <f t="shared" si="37"/>
        <v>0</v>
      </c>
    </row>
    <row r="664" spans="1:9">
      <c r="C664" s="3" t="s">
        <v>694</v>
      </c>
      <c r="D664" s="50"/>
      <c r="E664" s="32"/>
      <c r="F664" s="12"/>
      <c r="G664" s="32"/>
      <c r="H664" s="13">
        <f t="shared" si="38"/>
        <v>0</v>
      </c>
      <c r="I664" s="33">
        <f t="shared" ref="I664:I680" si="39">TRUNC((+E664*H664),2)</f>
        <v>0</v>
      </c>
    </row>
    <row r="665" spans="1:9">
      <c r="A665" s="30" t="s">
        <v>1210</v>
      </c>
      <c r="B665" s="3" t="s">
        <v>695</v>
      </c>
      <c r="C665" s="3" t="s">
        <v>696</v>
      </c>
      <c r="D665" s="50" t="s">
        <v>29</v>
      </c>
      <c r="E665" s="32">
        <v>40</v>
      </c>
      <c r="F665" s="67">
        <v>12.04</v>
      </c>
      <c r="G665" s="32">
        <v>24</v>
      </c>
      <c r="H665" s="13">
        <f t="shared" ref="H665:H680" si="40">TRUNC(+F665*((+G665/100)+1),2)</f>
        <v>14.92</v>
      </c>
      <c r="I665" s="33">
        <f t="shared" si="39"/>
        <v>596.79999999999995</v>
      </c>
    </row>
    <row r="666" spans="1:9">
      <c r="C666" s="3" t="s">
        <v>689</v>
      </c>
      <c r="D666" s="50"/>
      <c r="E666" s="32"/>
      <c r="F666" s="12"/>
      <c r="G666" s="32"/>
      <c r="H666" s="13">
        <f t="shared" si="40"/>
        <v>0</v>
      </c>
      <c r="I666" s="33">
        <f t="shared" si="39"/>
        <v>0</v>
      </c>
    </row>
    <row r="667" spans="1:9">
      <c r="C667" s="3" t="s">
        <v>690</v>
      </c>
      <c r="D667" s="50"/>
      <c r="E667" s="32"/>
      <c r="F667" s="12"/>
      <c r="G667" s="32"/>
      <c r="H667" s="13">
        <f t="shared" si="40"/>
        <v>0</v>
      </c>
      <c r="I667" s="33">
        <f t="shared" si="39"/>
        <v>0</v>
      </c>
    </row>
    <row r="668" spans="1:9">
      <c r="A668" s="30" t="s">
        <v>1196</v>
      </c>
      <c r="B668" s="3" t="s">
        <v>697</v>
      </c>
      <c r="C668" s="3" t="s">
        <v>698</v>
      </c>
      <c r="D668" s="50" t="s">
        <v>29</v>
      </c>
      <c r="E668" s="32">
        <v>10</v>
      </c>
      <c r="F668" s="67">
        <v>23.32</v>
      </c>
      <c r="G668" s="32">
        <v>24</v>
      </c>
      <c r="H668" s="13">
        <f t="shared" si="40"/>
        <v>28.91</v>
      </c>
      <c r="I668" s="33">
        <f t="shared" si="39"/>
        <v>289.10000000000002</v>
      </c>
    </row>
    <row r="669" spans="1:9">
      <c r="C669" s="3" t="s">
        <v>689</v>
      </c>
      <c r="D669" s="50"/>
      <c r="E669" s="32"/>
      <c r="F669" s="12"/>
      <c r="G669" s="32"/>
      <c r="H669" s="13">
        <f t="shared" si="40"/>
        <v>0</v>
      </c>
      <c r="I669" s="33">
        <f t="shared" si="39"/>
        <v>0</v>
      </c>
    </row>
    <row r="670" spans="1:9">
      <c r="C670" s="3" t="s">
        <v>690</v>
      </c>
      <c r="D670" s="50"/>
      <c r="E670" s="32"/>
      <c r="F670" s="12"/>
      <c r="G670" s="32"/>
      <c r="H670" s="13">
        <f t="shared" si="40"/>
        <v>0</v>
      </c>
      <c r="I670" s="33">
        <f t="shared" si="39"/>
        <v>0</v>
      </c>
    </row>
    <row r="671" spans="1:9">
      <c r="A671" s="30" t="s">
        <v>1150</v>
      </c>
      <c r="B671" s="3" t="s">
        <v>699</v>
      </c>
      <c r="C671" s="3" t="s">
        <v>700</v>
      </c>
      <c r="D671" s="50" t="s">
        <v>29</v>
      </c>
      <c r="E671" s="32">
        <v>6</v>
      </c>
      <c r="F671" s="67">
        <v>25.35</v>
      </c>
      <c r="G671" s="32">
        <v>24</v>
      </c>
      <c r="H671" s="13">
        <f t="shared" si="40"/>
        <v>31.43</v>
      </c>
      <c r="I671" s="33">
        <f t="shared" si="39"/>
        <v>188.58</v>
      </c>
    </row>
    <row r="672" spans="1:9">
      <c r="C672" s="3" t="s">
        <v>689</v>
      </c>
      <c r="D672" s="50"/>
      <c r="E672" s="32"/>
      <c r="F672" s="12"/>
      <c r="G672" s="32"/>
      <c r="H672" s="13">
        <f t="shared" si="40"/>
        <v>0</v>
      </c>
      <c r="I672" s="33">
        <f t="shared" si="39"/>
        <v>0</v>
      </c>
    </row>
    <row r="673" spans="1:9">
      <c r="C673" s="3" t="s">
        <v>690</v>
      </c>
      <c r="D673" s="50"/>
      <c r="E673" s="32"/>
      <c r="F673" s="12"/>
      <c r="G673" s="32"/>
      <c r="H673" s="13">
        <f t="shared" si="40"/>
        <v>0</v>
      </c>
      <c r="I673" s="33">
        <f t="shared" si="39"/>
        <v>0</v>
      </c>
    </row>
    <row r="674" spans="1:9">
      <c r="A674" s="30" t="s">
        <v>1209</v>
      </c>
      <c r="B674" s="3" t="s">
        <v>701</v>
      </c>
      <c r="C674" s="3" t="s">
        <v>702</v>
      </c>
      <c r="D674" s="50" t="s">
        <v>29</v>
      </c>
      <c r="E674" s="32">
        <v>1300</v>
      </c>
      <c r="F674" s="67">
        <v>3.15</v>
      </c>
      <c r="G674" s="32">
        <v>24</v>
      </c>
      <c r="H674" s="13">
        <f t="shared" si="40"/>
        <v>3.9</v>
      </c>
      <c r="I674" s="33">
        <f t="shared" si="39"/>
        <v>5070</v>
      </c>
    </row>
    <row r="675" spans="1:9">
      <c r="C675" s="3" t="s">
        <v>703</v>
      </c>
      <c r="D675" s="50"/>
      <c r="E675" s="32"/>
      <c r="F675" s="12"/>
      <c r="G675" s="32"/>
      <c r="H675" s="13">
        <f t="shared" si="40"/>
        <v>0</v>
      </c>
      <c r="I675" s="33">
        <f t="shared" si="39"/>
        <v>0</v>
      </c>
    </row>
    <row r="676" spans="1:9">
      <c r="A676" s="30" t="s">
        <v>1197</v>
      </c>
      <c r="B676" s="3" t="s">
        <v>704</v>
      </c>
      <c r="C676" s="3" t="s">
        <v>705</v>
      </c>
      <c r="D676" s="50" t="s">
        <v>29</v>
      </c>
      <c r="E676" s="32">
        <v>10</v>
      </c>
      <c r="F676" s="67">
        <v>14.67</v>
      </c>
      <c r="G676" s="32">
        <v>24</v>
      </c>
      <c r="H676" s="13">
        <f t="shared" si="40"/>
        <v>18.190000000000001</v>
      </c>
      <c r="I676" s="33">
        <f t="shared" si="39"/>
        <v>181.9</v>
      </c>
    </row>
    <row r="677" spans="1:9">
      <c r="C677" s="3" t="s">
        <v>706</v>
      </c>
      <c r="D677" s="50"/>
      <c r="E677" s="32"/>
      <c r="F677" s="12"/>
      <c r="G677" s="32"/>
      <c r="H677" s="13">
        <f t="shared" si="40"/>
        <v>0</v>
      </c>
      <c r="I677" s="33">
        <f t="shared" si="39"/>
        <v>0</v>
      </c>
    </row>
    <row r="678" spans="1:9">
      <c r="A678" s="30" t="s">
        <v>1198</v>
      </c>
      <c r="B678" s="3" t="s">
        <v>707</v>
      </c>
      <c r="C678" s="3" t="s">
        <v>708</v>
      </c>
      <c r="D678" s="50" t="s">
        <v>29</v>
      </c>
      <c r="E678" s="32">
        <v>10</v>
      </c>
      <c r="F678" s="67">
        <v>34.64</v>
      </c>
      <c r="G678" s="32">
        <v>24</v>
      </c>
      <c r="H678" s="13">
        <f t="shared" si="40"/>
        <v>42.95</v>
      </c>
      <c r="I678" s="33">
        <f t="shared" si="39"/>
        <v>429.5</v>
      </c>
    </row>
    <row r="679" spans="1:9">
      <c r="C679" s="3" t="s">
        <v>706</v>
      </c>
      <c r="D679" s="50"/>
      <c r="E679" s="32"/>
      <c r="F679" s="33"/>
      <c r="G679" s="32"/>
      <c r="H679" s="13">
        <f t="shared" si="40"/>
        <v>0</v>
      </c>
      <c r="I679" s="33">
        <f t="shared" si="39"/>
        <v>0</v>
      </c>
    </row>
    <row r="680" spans="1:9">
      <c r="B680" s="29"/>
      <c r="C680" s="29"/>
      <c r="D680" s="50"/>
      <c r="E680" s="32"/>
      <c r="F680" s="33"/>
      <c r="G680" s="32"/>
      <c r="H680" s="13">
        <f t="shared" si="40"/>
        <v>0</v>
      </c>
      <c r="I680" s="33">
        <f t="shared" si="39"/>
        <v>0</v>
      </c>
    </row>
    <row r="681" spans="1:9">
      <c r="B681" s="37"/>
      <c r="C681" s="37" t="s">
        <v>19</v>
      </c>
      <c r="D681" s="52"/>
      <c r="E681" s="38"/>
      <c r="F681" s="39"/>
      <c r="G681" s="38"/>
      <c r="H681" s="38"/>
      <c r="I681" s="86">
        <f>SUM(I407:I680)</f>
        <v>228608.14999999997</v>
      </c>
    </row>
    <row r="682" spans="1:9">
      <c r="B682" s="29"/>
      <c r="C682" s="29"/>
      <c r="D682" s="50"/>
      <c r="E682" s="32"/>
      <c r="F682" s="33"/>
      <c r="G682" s="32"/>
      <c r="H682" s="32"/>
      <c r="I682" s="33"/>
    </row>
    <row r="683" spans="1:9">
      <c r="A683" s="16"/>
      <c r="B683" s="37" t="s">
        <v>709</v>
      </c>
      <c r="C683" s="37" t="s">
        <v>710</v>
      </c>
      <c r="D683" s="52"/>
      <c r="E683" s="38"/>
      <c r="F683" s="39"/>
      <c r="G683" s="38"/>
      <c r="H683" s="38"/>
      <c r="I683" s="39"/>
    </row>
    <row r="684" spans="1:9">
      <c r="A684" s="30" t="s">
        <v>1260</v>
      </c>
      <c r="B684" s="3" t="s">
        <v>711</v>
      </c>
      <c r="C684" s="3" t="s">
        <v>712</v>
      </c>
      <c r="D684" s="50" t="s">
        <v>25</v>
      </c>
      <c r="E684" s="32">
        <v>245.13</v>
      </c>
      <c r="F684" s="67">
        <v>27.57</v>
      </c>
      <c r="G684" s="32">
        <v>24</v>
      </c>
      <c r="H684" s="13">
        <f>TRUNC(+F684*((+G684/100)+1),2)</f>
        <v>34.18</v>
      </c>
      <c r="I684" s="33">
        <f t="shared" ref="I684:I720" si="41">TRUNC((+E684*H684),2)</f>
        <v>8378.5400000000009</v>
      </c>
    </row>
    <row r="685" spans="1:9">
      <c r="C685" s="3" t="s">
        <v>713</v>
      </c>
      <c r="D685" s="50"/>
      <c r="E685" s="32"/>
      <c r="F685" s="12"/>
      <c r="G685" s="32"/>
      <c r="H685" s="13">
        <f t="shared" ref="H685:H720" si="42">+F685*((+G685/100)+1)</f>
        <v>0</v>
      </c>
      <c r="I685" s="33">
        <f t="shared" si="41"/>
        <v>0</v>
      </c>
    </row>
    <row r="686" spans="1:9">
      <c r="C686" s="3" t="s">
        <v>714</v>
      </c>
      <c r="D686" s="50"/>
      <c r="E686" s="32"/>
      <c r="F686" s="12"/>
      <c r="G686" s="32"/>
      <c r="H686" s="13">
        <f t="shared" si="42"/>
        <v>0</v>
      </c>
      <c r="I686" s="33">
        <f t="shared" si="41"/>
        <v>0</v>
      </c>
    </row>
    <row r="687" spans="1:9">
      <c r="C687" s="3" t="s">
        <v>502</v>
      </c>
      <c r="D687" s="50"/>
      <c r="E687" s="32"/>
      <c r="F687" s="12"/>
      <c r="G687" s="32"/>
      <c r="H687" s="13">
        <f t="shared" si="42"/>
        <v>0</v>
      </c>
      <c r="I687" s="33">
        <f t="shared" si="41"/>
        <v>0</v>
      </c>
    </row>
    <row r="688" spans="1:9">
      <c r="A688" s="30" t="s">
        <v>1259</v>
      </c>
      <c r="B688" s="3" t="s">
        <v>715</v>
      </c>
      <c r="C688" s="3" t="s">
        <v>716</v>
      </c>
      <c r="D688" s="50" t="s">
        <v>29</v>
      </c>
      <c r="E688" s="32">
        <v>43.85</v>
      </c>
      <c r="F688" s="67">
        <v>40.520000000000003</v>
      </c>
      <c r="G688" s="32">
        <v>24</v>
      </c>
      <c r="H688" s="65">
        <f>TRUNC(+F688*((+G688/100)+1),2)</f>
        <v>50.24</v>
      </c>
      <c r="I688" s="33">
        <f t="shared" si="41"/>
        <v>2203.02</v>
      </c>
    </row>
    <row r="689" spans="1:9">
      <c r="C689" s="3" t="s">
        <v>717</v>
      </c>
      <c r="D689" s="50"/>
      <c r="E689" s="32"/>
      <c r="F689" s="12"/>
      <c r="G689" s="32"/>
      <c r="H689" s="65">
        <f t="shared" si="42"/>
        <v>0</v>
      </c>
      <c r="I689" s="33">
        <f t="shared" si="41"/>
        <v>0</v>
      </c>
    </row>
    <row r="690" spans="1:9">
      <c r="C690" s="3" t="s">
        <v>361</v>
      </c>
      <c r="D690" s="50"/>
      <c r="E690" s="32"/>
      <c r="F690" s="12"/>
      <c r="G690" s="32"/>
      <c r="H690" s="65">
        <f t="shared" si="42"/>
        <v>0</v>
      </c>
      <c r="I690" s="33">
        <f t="shared" si="41"/>
        <v>0</v>
      </c>
    </row>
    <row r="691" spans="1:9">
      <c r="A691" s="30" t="s">
        <v>1258</v>
      </c>
      <c r="B691" s="3" t="s">
        <v>718</v>
      </c>
      <c r="C691" s="3" t="s">
        <v>719</v>
      </c>
      <c r="D691" s="50" t="s">
        <v>25</v>
      </c>
      <c r="E691" s="32">
        <v>315.85000000000002</v>
      </c>
      <c r="F691" s="67">
        <v>124.48</v>
      </c>
      <c r="G691" s="32">
        <v>24</v>
      </c>
      <c r="H691" s="65">
        <f>TRUNC(+F691*((+G691/100)+1),2)</f>
        <v>154.35</v>
      </c>
      <c r="I691" s="33">
        <f t="shared" si="41"/>
        <v>48751.44</v>
      </c>
    </row>
    <row r="692" spans="1:9">
      <c r="C692" s="3" t="s">
        <v>720</v>
      </c>
      <c r="D692" s="50"/>
      <c r="E692" s="32"/>
      <c r="F692" s="12"/>
      <c r="G692" s="32"/>
      <c r="H692" s="65">
        <f t="shared" si="42"/>
        <v>0</v>
      </c>
      <c r="I692" s="33">
        <f t="shared" si="41"/>
        <v>0</v>
      </c>
    </row>
    <row r="693" spans="1:9">
      <c r="C693" s="3" t="s">
        <v>721</v>
      </c>
      <c r="D693" s="50"/>
      <c r="E693" s="32"/>
      <c r="F693" s="12"/>
      <c r="G693" s="32"/>
      <c r="H693" s="65">
        <f t="shared" si="42"/>
        <v>0</v>
      </c>
      <c r="I693" s="33">
        <f t="shared" si="41"/>
        <v>0</v>
      </c>
    </row>
    <row r="694" spans="1:9">
      <c r="C694" s="3" t="s">
        <v>722</v>
      </c>
      <c r="D694" s="50"/>
      <c r="E694" s="32"/>
      <c r="F694" s="12"/>
      <c r="G694" s="32"/>
      <c r="H694" s="65">
        <f t="shared" si="42"/>
        <v>0</v>
      </c>
      <c r="I694" s="33">
        <f t="shared" si="41"/>
        <v>0</v>
      </c>
    </row>
    <row r="695" spans="1:9">
      <c r="C695" s="3" t="s">
        <v>723</v>
      </c>
      <c r="D695" s="50"/>
      <c r="E695" s="32"/>
      <c r="F695" s="12"/>
      <c r="G695" s="32"/>
      <c r="H695" s="65">
        <f t="shared" si="42"/>
        <v>0</v>
      </c>
      <c r="I695" s="33">
        <f t="shared" si="41"/>
        <v>0</v>
      </c>
    </row>
    <row r="696" spans="1:9">
      <c r="C696" s="3" t="s">
        <v>724</v>
      </c>
      <c r="D696" s="50"/>
      <c r="E696" s="32"/>
      <c r="F696" s="12"/>
      <c r="G696" s="32"/>
      <c r="H696" s="65">
        <f t="shared" si="42"/>
        <v>0</v>
      </c>
      <c r="I696" s="33">
        <f t="shared" si="41"/>
        <v>0</v>
      </c>
    </row>
    <row r="697" spans="1:9">
      <c r="A697" s="30" t="s">
        <v>1262</v>
      </c>
      <c r="B697" s="3" t="s">
        <v>725</v>
      </c>
      <c r="C697" s="3" t="s">
        <v>726</v>
      </c>
      <c r="D697" s="50" t="s">
        <v>29</v>
      </c>
      <c r="E697" s="32">
        <v>50.1</v>
      </c>
      <c r="F697" s="67">
        <v>93.86</v>
      </c>
      <c r="G697" s="32">
        <v>24</v>
      </c>
      <c r="H697" s="65">
        <f>TRUNC(+F697*((+G697/100)+1),2)</f>
        <v>116.38</v>
      </c>
      <c r="I697" s="33">
        <f t="shared" si="41"/>
        <v>5830.63</v>
      </c>
    </row>
    <row r="698" spans="1:9">
      <c r="C698" s="3" t="s">
        <v>727</v>
      </c>
      <c r="D698" s="50"/>
      <c r="E698" s="32"/>
      <c r="F698" s="12"/>
      <c r="G698" s="32"/>
      <c r="H698" s="65">
        <f t="shared" si="42"/>
        <v>0</v>
      </c>
      <c r="I698" s="33">
        <f t="shared" si="41"/>
        <v>0</v>
      </c>
    </row>
    <row r="699" spans="1:9">
      <c r="A699" s="30" t="s">
        <v>1264</v>
      </c>
      <c r="B699" s="3" t="s">
        <v>728</v>
      </c>
      <c r="C699" s="3" t="s">
        <v>729</v>
      </c>
      <c r="D699" s="50" t="s">
        <v>25</v>
      </c>
      <c r="E699" s="32">
        <v>182.78</v>
      </c>
      <c r="F699" s="67">
        <v>69.569999999999993</v>
      </c>
      <c r="G699" s="32">
        <v>24</v>
      </c>
      <c r="H699" s="65">
        <f>TRUNC(+F699*((+G699/100)+1),2)</f>
        <v>86.26</v>
      </c>
      <c r="I699" s="33">
        <f t="shared" si="41"/>
        <v>15766.6</v>
      </c>
    </row>
    <row r="700" spans="1:9">
      <c r="C700" s="3" t="s">
        <v>730</v>
      </c>
      <c r="D700" s="50"/>
      <c r="E700" s="32"/>
      <c r="F700" s="12"/>
      <c r="G700" s="32"/>
      <c r="H700" s="65">
        <f t="shared" si="42"/>
        <v>0</v>
      </c>
      <c r="I700" s="33">
        <f t="shared" si="41"/>
        <v>0</v>
      </c>
    </row>
    <row r="701" spans="1:9">
      <c r="C701" s="3" t="s">
        <v>731</v>
      </c>
      <c r="D701" s="50"/>
      <c r="E701" s="32"/>
      <c r="F701" s="12"/>
      <c r="G701" s="32"/>
      <c r="H701" s="65">
        <f t="shared" si="42"/>
        <v>0</v>
      </c>
      <c r="I701" s="33">
        <f t="shared" si="41"/>
        <v>0</v>
      </c>
    </row>
    <row r="702" spans="1:9">
      <c r="C702" s="3" t="s">
        <v>732</v>
      </c>
      <c r="D702" s="50"/>
      <c r="E702" s="32"/>
      <c r="F702" s="12"/>
      <c r="G702" s="32"/>
      <c r="H702" s="65">
        <f t="shared" si="42"/>
        <v>0</v>
      </c>
      <c r="I702" s="33">
        <f t="shared" si="41"/>
        <v>0</v>
      </c>
    </row>
    <row r="703" spans="1:9">
      <c r="A703" s="30" t="s">
        <v>1261</v>
      </c>
      <c r="B703" s="3" t="s">
        <v>733</v>
      </c>
      <c r="C703" s="3" t="s">
        <v>734</v>
      </c>
      <c r="D703" s="50" t="s">
        <v>25</v>
      </c>
      <c r="E703" s="32">
        <v>47.11</v>
      </c>
      <c r="F703" s="67">
        <v>76.819999999999993</v>
      </c>
      <c r="G703" s="32">
        <v>24</v>
      </c>
      <c r="H703" s="65">
        <f>TRUNC(+F703*((+G703/100)+1),2)</f>
        <v>95.25</v>
      </c>
      <c r="I703" s="33">
        <f t="shared" si="41"/>
        <v>4487.22</v>
      </c>
    </row>
    <row r="704" spans="1:9">
      <c r="C704" s="3" t="s">
        <v>735</v>
      </c>
      <c r="D704" s="50"/>
      <c r="E704" s="32"/>
      <c r="F704" s="12"/>
      <c r="G704" s="32"/>
      <c r="H704" s="65">
        <f t="shared" si="42"/>
        <v>0</v>
      </c>
      <c r="I704" s="33">
        <f t="shared" si="41"/>
        <v>0</v>
      </c>
    </row>
    <row r="705" spans="1:9">
      <c r="C705" s="3" t="s">
        <v>736</v>
      </c>
      <c r="D705" s="50"/>
      <c r="E705" s="32"/>
      <c r="F705" s="12"/>
      <c r="G705" s="32"/>
      <c r="H705" s="65">
        <f t="shared" si="42"/>
        <v>0</v>
      </c>
      <c r="I705" s="33">
        <f t="shared" si="41"/>
        <v>0</v>
      </c>
    </row>
    <row r="706" spans="1:9">
      <c r="C706" s="3" t="s">
        <v>737</v>
      </c>
      <c r="D706" s="50"/>
      <c r="E706" s="32"/>
      <c r="F706" s="12"/>
      <c r="G706" s="32"/>
      <c r="H706" s="65">
        <f t="shared" si="42"/>
        <v>0</v>
      </c>
      <c r="I706" s="33">
        <f t="shared" si="41"/>
        <v>0</v>
      </c>
    </row>
    <row r="707" spans="1:9">
      <c r="C707" s="3" t="s">
        <v>738</v>
      </c>
      <c r="D707" s="50"/>
      <c r="E707" s="32"/>
      <c r="F707" s="12"/>
      <c r="G707" s="32"/>
      <c r="H707" s="65">
        <f t="shared" si="42"/>
        <v>0</v>
      </c>
      <c r="I707" s="33">
        <f t="shared" si="41"/>
        <v>0</v>
      </c>
    </row>
    <row r="708" spans="1:9">
      <c r="C708" s="3" t="s">
        <v>739</v>
      </c>
      <c r="D708" s="50"/>
      <c r="E708" s="32"/>
      <c r="F708" s="12"/>
      <c r="G708" s="32"/>
      <c r="H708" s="65">
        <f t="shared" si="42"/>
        <v>0</v>
      </c>
      <c r="I708" s="33">
        <f t="shared" si="41"/>
        <v>0</v>
      </c>
    </row>
    <row r="709" spans="1:9">
      <c r="A709" s="30" t="s">
        <v>1263</v>
      </c>
      <c r="B709" s="3" t="s">
        <v>740</v>
      </c>
      <c r="C709" s="3" t="s">
        <v>741</v>
      </c>
      <c r="D709" s="50" t="s">
        <v>25</v>
      </c>
      <c r="E709" s="32">
        <v>523.41999999999996</v>
      </c>
      <c r="F709" s="67">
        <v>57.28</v>
      </c>
      <c r="G709" s="32">
        <v>24</v>
      </c>
      <c r="H709" s="65">
        <f>TRUNC(+F709*((+G709/100)+1),2)</f>
        <v>71.02</v>
      </c>
      <c r="I709" s="33">
        <f t="shared" si="41"/>
        <v>37173.279999999999</v>
      </c>
    </row>
    <row r="710" spans="1:9">
      <c r="C710" s="3" t="s">
        <v>742</v>
      </c>
      <c r="D710" s="50"/>
      <c r="E710" s="32"/>
      <c r="F710" s="12"/>
      <c r="G710" s="32"/>
      <c r="H710" s="65">
        <f t="shared" si="42"/>
        <v>0</v>
      </c>
      <c r="I710" s="33">
        <f t="shared" si="41"/>
        <v>0</v>
      </c>
    </row>
    <row r="711" spans="1:9">
      <c r="C711" s="3" t="s">
        <v>743</v>
      </c>
      <c r="D711" s="50"/>
      <c r="E711" s="32"/>
      <c r="F711" s="12"/>
      <c r="G711" s="32"/>
      <c r="H711" s="65">
        <f t="shared" si="42"/>
        <v>0</v>
      </c>
      <c r="I711" s="33">
        <f t="shared" si="41"/>
        <v>0</v>
      </c>
    </row>
    <row r="712" spans="1:9">
      <c r="C712" s="3" t="s">
        <v>744</v>
      </c>
      <c r="D712" s="50"/>
      <c r="E712" s="32"/>
      <c r="F712" s="12"/>
      <c r="G712" s="32"/>
      <c r="H712" s="65">
        <f t="shared" si="42"/>
        <v>0</v>
      </c>
      <c r="I712" s="33">
        <f t="shared" si="41"/>
        <v>0</v>
      </c>
    </row>
    <row r="713" spans="1:9">
      <c r="C713" s="3" t="s">
        <v>745</v>
      </c>
      <c r="D713" s="50"/>
      <c r="E713" s="32"/>
      <c r="F713" s="12"/>
      <c r="G713" s="32"/>
      <c r="H713" s="65">
        <f t="shared" si="42"/>
        <v>0</v>
      </c>
      <c r="I713" s="33">
        <f t="shared" si="41"/>
        <v>0</v>
      </c>
    </row>
    <row r="714" spans="1:9">
      <c r="A714" s="30" t="s">
        <v>1139</v>
      </c>
      <c r="B714" s="3" t="s">
        <v>746</v>
      </c>
      <c r="C714" s="3" t="s">
        <v>747</v>
      </c>
      <c r="D714" s="50" t="s">
        <v>29</v>
      </c>
      <c r="E714" s="32">
        <v>8</v>
      </c>
      <c r="F714" s="67">
        <v>28.57</v>
      </c>
      <c r="G714" s="32">
        <v>24</v>
      </c>
      <c r="H714" s="65">
        <f>TRUNC(+F714*((+G714/100)+1),2)</f>
        <v>35.42</v>
      </c>
      <c r="I714" s="33">
        <f t="shared" si="41"/>
        <v>283.36</v>
      </c>
    </row>
    <row r="715" spans="1:9">
      <c r="C715" s="3" t="s">
        <v>748</v>
      </c>
      <c r="D715" s="50"/>
      <c r="E715" s="32"/>
      <c r="F715" s="33"/>
      <c r="G715" s="32"/>
      <c r="H715" s="65">
        <f t="shared" si="42"/>
        <v>0</v>
      </c>
      <c r="I715" s="33">
        <f t="shared" si="41"/>
        <v>0</v>
      </c>
    </row>
    <row r="716" spans="1:9">
      <c r="C716" s="3" t="s">
        <v>749</v>
      </c>
      <c r="D716" s="50"/>
      <c r="E716" s="32"/>
      <c r="F716" s="33"/>
      <c r="G716" s="32"/>
      <c r="H716" s="65">
        <f t="shared" si="42"/>
        <v>0</v>
      </c>
      <c r="I716" s="33">
        <f t="shared" si="41"/>
        <v>0</v>
      </c>
    </row>
    <row r="717" spans="1:9">
      <c r="C717" s="3" t="s">
        <v>750</v>
      </c>
      <c r="D717" s="50"/>
      <c r="E717" s="32"/>
      <c r="F717" s="33"/>
      <c r="G717" s="32"/>
      <c r="H717" s="65">
        <f t="shared" si="42"/>
        <v>0</v>
      </c>
      <c r="I717" s="33">
        <f t="shared" si="41"/>
        <v>0</v>
      </c>
    </row>
    <row r="718" spans="1:9">
      <c r="C718" s="3" t="s">
        <v>751</v>
      </c>
      <c r="D718" s="50"/>
      <c r="E718" s="32"/>
      <c r="F718" s="33"/>
      <c r="G718" s="32"/>
      <c r="H718" s="65">
        <f t="shared" si="42"/>
        <v>0</v>
      </c>
      <c r="I718" s="33">
        <f t="shared" si="41"/>
        <v>0</v>
      </c>
    </row>
    <row r="719" spans="1:9">
      <c r="C719" s="3" t="s">
        <v>752</v>
      </c>
      <c r="D719" s="50"/>
      <c r="E719" s="32"/>
      <c r="F719" s="33"/>
      <c r="G719" s="32"/>
      <c r="H719" s="65">
        <f t="shared" si="42"/>
        <v>0</v>
      </c>
      <c r="I719" s="33">
        <f t="shared" si="41"/>
        <v>0</v>
      </c>
    </row>
    <row r="720" spans="1:9">
      <c r="B720" s="29"/>
      <c r="C720" s="29"/>
      <c r="D720" s="50"/>
      <c r="E720" s="32"/>
      <c r="F720" s="33"/>
      <c r="G720" s="32"/>
      <c r="H720" s="65">
        <f t="shared" si="42"/>
        <v>0</v>
      </c>
      <c r="I720" s="33">
        <f t="shared" si="41"/>
        <v>0</v>
      </c>
    </row>
    <row r="721" spans="1:9">
      <c r="B721" s="29"/>
      <c r="C721" s="37" t="s">
        <v>19</v>
      </c>
      <c r="D721" s="52"/>
      <c r="E721" s="38"/>
      <c r="F721" s="39"/>
      <c r="G721" s="38"/>
      <c r="H721" s="38"/>
      <c r="I721" s="86">
        <f>SUM(I683:I720)</f>
        <v>122874.09</v>
      </c>
    </row>
    <row r="722" spans="1:9">
      <c r="B722" s="29"/>
      <c r="C722" s="29"/>
      <c r="D722" s="50"/>
      <c r="E722" s="32"/>
      <c r="F722" s="33"/>
      <c r="G722" s="32"/>
      <c r="H722" s="32"/>
      <c r="I722" s="33"/>
    </row>
    <row r="723" spans="1:9">
      <c r="A723" s="16"/>
      <c r="B723" s="37" t="s">
        <v>753</v>
      </c>
      <c r="C723" s="37" t="s">
        <v>754</v>
      </c>
      <c r="D723" s="52"/>
      <c r="E723" s="38"/>
      <c r="F723" s="39"/>
      <c r="G723" s="38"/>
      <c r="H723" s="38"/>
      <c r="I723" s="39"/>
    </row>
    <row r="724" spans="1:9">
      <c r="A724" s="30" t="s">
        <v>1273</v>
      </c>
      <c r="B724" s="3" t="s">
        <v>755</v>
      </c>
      <c r="C724" s="3" t="s">
        <v>756</v>
      </c>
      <c r="D724" s="50" t="s">
        <v>25</v>
      </c>
      <c r="E724" s="32">
        <v>180.43</v>
      </c>
      <c r="F724" s="67">
        <v>12.64</v>
      </c>
      <c r="G724" s="32">
        <v>24</v>
      </c>
      <c r="H724" s="13">
        <f>TRUNC(+F724*((+G724/100)+1),2)</f>
        <v>15.67</v>
      </c>
      <c r="I724" s="33">
        <f t="shared" ref="I724:I758" si="43">TRUNC((+E724*H724),2)</f>
        <v>2827.33</v>
      </c>
    </row>
    <row r="725" spans="1:9">
      <c r="C725" s="3" t="s">
        <v>757</v>
      </c>
      <c r="D725" s="50"/>
      <c r="E725" s="32"/>
      <c r="F725" s="12"/>
      <c r="G725" s="32"/>
      <c r="H725" s="13">
        <f t="shared" ref="H725:H758" si="44">TRUNC(+F725*((+G725/100)+1),2)</f>
        <v>0</v>
      </c>
      <c r="I725" s="33">
        <f t="shared" si="43"/>
        <v>0</v>
      </c>
    </row>
    <row r="726" spans="1:9">
      <c r="C726" s="3" t="s">
        <v>758</v>
      </c>
      <c r="D726" s="50"/>
      <c r="E726" s="32"/>
      <c r="F726" s="12"/>
      <c r="G726" s="32"/>
      <c r="H726" s="13">
        <f t="shared" si="44"/>
        <v>0</v>
      </c>
      <c r="I726" s="33">
        <f t="shared" si="43"/>
        <v>0</v>
      </c>
    </row>
    <row r="727" spans="1:9">
      <c r="A727" s="30" t="s">
        <v>1265</v>
      </c>
      <c r="B727" s="3" t="s">
        <v>759</v>
      </c>
      <c r="C727" s="3" t="s">
        <v>760</v>
      </c>
      <c r="D727" s="50" t="s">
        <v>25</v>
      </c>
      <c r="E727" s="32">
        <v>28.94</v>
      </c>
      <c r="F727" s="67">
        <v>55.11</v>
      </c>
      <c r="G727" s="32">
        <v>24</v>
      </c>
      <c r="H727" s="13">
        <f t="shared" si="44"/>
        <v>68.33</v>
      </c>
      <c r="I727" s="33">
        <f t="shared" si="43"/>
        <v>1977.47</v>
      </c>
    </row>
    <row r="728" spans="1:9">
      <c r="C728" s="3" t="s">
        <v>761</v>
      </c>
      <c r="D728" s="50"/>
      <c r="E728" s="32"/>
      <c r="F728" s="12"/>
      <c r="G728" s="32"/>
      <c r="H728" s="13">
        <f t="shared" si="44"/>
        <v>0</v>
      </c>
      <c r="I728" s="33">
        <f t="shared" si="43"/>
        <v>0</v>
      </c>
    </row>
    <row r="729" spans="1:9">
      <c r="C729" s="3" t="s">
        <v>762</v>
      </c>
      <c r="D729" s="50"/>
      <c r="E729" s="32"/>
      <c r="F729" s="12"/>
      <c r="G729" s="32"/>
      <c r="H729" s="13">
        <f t="shared" si="44"/>
        <v>0</v>
      </c>
      <c r="I729" s="33">
        <f t="shared" si="43"/>
        <v>0</v>
      </c>
    </row>
    <row r="730" spans="1:9">
      <c r="A730" s="30" t="s">
        <v>1269</v>
      </c>
      <c r="B730" s="3" t="s">
        <v>763</v>
      </c>
      <c r="C730" s="3" t="s">
        <v>764</v>
      </c>
      <c r="D730" s="50" t="s">
        <v>25</v>
      </c>
      <c r="E730" s="32">
        <v>48.54</v>
      </c>
      <c r="F730" s="67">
        <v>32.64</v>
      </c>
      <c r="G730" s="32">
        <v>24</v>
      </c>
      <c r="H730" s="13">
        <f t="shared" si="44"/>
        <v>40.47</v>
      </c>
      <c r="I730" s="33">
        <f t="shared" si="43"/>
        <v>1964.41</v>
      </c>
    </row>
    <row r="731" spans="1:9">
      <c r="C731" s="3" t="s">
        <v>765</v>
      </c>
      <c r="D731" s="50"/>
      <c r="E731" s="32"/>
      <c r="F731" s="12"/>
      <c r="G731" s="32"/>
      <c r="H731" s="13">
        <f t="shared" si="44"/>
        <v>0</v>
      </c>
      <c r="I731" s="33">
        <f t="shared" si="43"/>
        <v>0</v>
      </c>
    </row>
    <row r="732" spans="1:9">
      <c r="C732" s="3" t="s">
        <v>766</v>
      </c>
      <c r="D732" s="50"/>
      <c r="E732" s="32"/>
      <c r="F732" s="12"/>
      <c r="G732" s="32"/>
      <c r="H732" s="13">
        <f t="shared" si="44"/>
        <v>0</v>
      </c>
      <c r="I732" s="33">
        <f t="shared" si="43"/>
        <v>0</v>
      </c>
    </row>
    <row r="733" spans="1:9">
      <c r="C733" s="3" t="s">
        <v>767</v>
      </c>
      <c r="D733" s="50"/>
      <c r="E733" s="32"/>
      <c r="F733" s="12"/>
      <c r="G733" s="32"/>
      <c r="H733" s="13">
        <f t="shared" si="44"/>
        <v>0</v>
      </c>
      <c r="I733" s="33">
        <f t="shared" si="43"/>
        <v>0</v>
      </c>
    </row>
    <row r="734" spans="1:9">
      <c r="A734" s="30" t="s">
        <v>1270</v>
      </c>
      <c r="B734" s="3" t="s">
        <v>768</v>
      </c>
      <c r="C734" s="3" t="s">
        <v>769</v>
      </c>
      <c r="D734" s="50" t="s">
        <v>25</v>
      </c>
      <c r="E734" s="32">
        <v>48.54</v>
      </c>
      <c r="F734" s="67">
        <v>12.59</v>
      </c>
      <c r="G734" s="32">
        <v>24</v>
      </c>
      <c r="H734" s="13">
        <f t="shared" si="44"/>
        <v>15.61</v>
      </c>
      <c r="I734" s="33">
        <f t="shared" si="43"/>
        <v>757.7</v>
      </c>
    </row>
    <row r="735" spans="1:9">
      <c r="C735" s="3" t="s">
        <v>770</v>
      </c>
      <c r="D735" s="50"/>
      <c r="E735" s="32"/>
      <c r="F735" s="12"/>
      <c r="G735" s="32"/>
      <c r="H735" s="13">
        <f t="shared" si="44"/>
        <v>0</v>
      </c>
      <c r="I735" s="33">
        <f t="shared" si="43"/>
        <v>0</v>
      </c>
    </row>
    <row r="736" spans="1:9">
      <c r="C736" s="3" t="s">
        <v>771</v>
      </c>
      <c r="D736" s="50"/>
      <c r="E736" s="32"/>
      <c r="F736" s="12"/>
      <c r="G736" s="32"/>
      <c r="H736" s="13">
        <f t="shared" si="44"/>
        <v>0</v>
      </c>
      <c r="I736" s="33">
        <f t="shared" si="43"/>
        <v>0</v>
      </c>
    </row>
    <row r="737" spans="1:9">
      <c r="C737" s="3" t="s">
        <v>772</v>
      </c>
      <c r="D737" s="50"/>
      <c r="E737" s="32"/>
      <c r="F737" s="12"/>
      <c r="G737" s="32"/>
      <c r="H737" s="13">
        <f t="shared" si="44"/>
        <v>0</v>
      </c>
      <c r="I737" s="33">
        <f t="shared" si="43"/>
        <v>0</v>
      </c>
    </row>
    <row r="738" spans="1:9">
      <c r="A738" s="30" t="s">
        <v>1266</v>
      </c>
      <c r="B738" s="3" t="s">
        <v>773</v>
      </c>
      <c r="C738" s="3" t="s">
        <v>774</v>
      </c>
      <c r="D738" s="50" t="s">
        <v>25</v>
      </c>
      <c r="E738" s="32">
        <v>351.61</v>
      </c>
      <c r="F738" s="67">
        <v>14.78</v>
      </c>
      <c r="G738" s="32">
        <v>24</v>
      </c>
      <c r="H738" s="13">
        <f t="shared" si="44"/>
        <v>18.32</v>
      </c>
      <c r="I738" s="33">
        <f t="shared" si="43"/>
        <v>6441.49</v>
      </c>
    </row>
    <row r="739" spans="1:9">
      <c r="C739" s="3" t="s">
        <v>775</v>
      </c>
      <c r="D739" s="50"/>
      <c r="E739" s="32"/>
      <c r="F739" s="33"/>
      <c r="G739" s="32"/>
      <c r="H739" s="13">
        <f t="shared" si="44"/>
        <v>0</v>
      </c>
      <c r="I739" s="33">
        <f t="shared" si="43"/>
        <v>0</v>
      </c>
    </row>
    <row r="740" spans="1:9">
      <c r="C740" s="3" t="s">
        <v>776</v>
      </c>
      <c r="D740" s="50"/>
      <c r="E740" s="32"/>
      <c r="F740" s="33"/>
      <c r="G740" s="32"/>
      <c r="H740" s="13">
        <f t="shared" si="44"/>
        <v>0</v>
      </c>
      <c r="I740" s="33">
        <f t="shared" si="43"/>
        <v>0</v>
      </c>
    </row>
    <row r="741" spans="1:9">
      <c r="C741" s="3" t="s">
        <v>777</v>
      </c>
      <c r="D741" s="50"/>
      <c r="E741" s="32"/>
      <c r="F741" s="33"/>
      <c r="G741" s="32"/>
      <c r="H741" s="13">
        <f t="shared" si="44"/>
        <v>0</v>
      </c>
      <c r="I741" s="33">
        <f t="shared" si="43"/>
        <v>0</v>
      </c>
    </row>
    <row r="742" spans="1:9">
      <c r="A742" s="30" t="s">
        <v>1268</v>
      </c>
      <c r="B742" s="29" t="s">
        <v>778</v>
      </c>
      <c r="C742" s="29" t="s">
        <v>779</v>
      </c>
      <c r="D742" s="50" t="s">
        <v>25</v>
      </c>
      <c r="E742" s="32">
        <v>351.61</v>
      </c>
      <c r="F742" s="55">
        <v>14.3</v>
      </c>
      <c r="G742" s="32">
        <v>24</v>
      </c>
      <c r="H742" s="13">
        <f t="shared" si="44"/>
        <v>17.73</v>
      </c>
      <c r="I742" s="33">
        <f t="shared" si="43"/>
        <v>6234.04</v>
      </c>
    </row>
    <row r="743" spans="1:9">
      <c r="B743" s="29"/>
      <c r="C743" s="29" t="s">
        <v>780</v>
      </c>
      <c r="D743" s="50"/>
      <c r="E743" s="32"/>
      <c r="F743" s="33"/>
      <c r="G743" s="32"/>
      <c r="H743" s="13">
        <f t="shared" si="44"/>
        <v>0</v>
      </c>
      <c r="I743" s="33">
        <f t="shared" si="43"/>
        <v>0</v>
      </c>
    </row>
    <row r="744" spans="1:9">
      <c r="A744" s="30" t="s">
        <v>1271</v>
      </c>
      <c r="B744" s="3" t="s">
        <v>781</v>
      </c>
      <c r="C744" s="3" t="s">
        <v>782</v>
      </c>
      <c r="D744" s="50" t="s">
        <v>25</v>
      </c>
      <c r="E744" s="32">
        <v>51.92</v>
      </c>
      <c r="F744" s="67">
        <v>19.66</v>
      </c>
      <c r="G744" s="32">
        <v>24</v>
      </c>
      <c r="H744" s="13">
        <f t="shared" si="44"/>
        <v>24.37</v>
      </c>
      <c r="I744" s="33">
        <f t="shared" si="43"/>
        <v>1265.29</v>
      </c>
    </row>
    <row r="745" spans="1:9">
      <c r="C745" s="3" t="s">
        <v>783</v>
      </c>
      <c r="D745" s="50"/>
      <c r="E745" s="32"/>
      <c r="F745" s="12"/>
      <c r="G745" s="32"/>
      <c r="H745" s="13">
        <f t="shared" si="44"/>
        <v>0</v>
      </c>
      <c r="I745" s="33">
        <f t="shared" si="43"/>
        <v>0</v>
      </c>
    </row>
    <row r="746" spans="1:9">
      <c r="C746" s="3" t="s">
        <v>784</v>
      </c>
      <c r="D746" s="50"/>
      <c r="E746" s="32"/>
      <c r="F746" s="12"/>
      <c r="G746" s="32"/>
      <c r="H746" s="13">
        <f t="shared" si="44"/>
        <v>0</v>
      </c>
      <c r="I746" s="33">
        <f t="shared" si="43"/>
        <v>0</v>
      </c>
    </row>
    <row r="747" spans="1:9">
      <c r="A747" s="30" t="s">
        <v>1272</v>
      </c>
      <c r="B747" s="3" t="s">
        <v>785</v>
      </c>
      <c r="C747" s="3" t="s">
        <v>786</v>
      </c>
      <c r="D747" s="50" t="s">
        <v>25</v>
      </c>
      <c r="E747" s="32">
        <v>51.92</v>
      </c>
      <c r="F747" s="67">
        <v>8.1300000000000008</v>
      </c>
      <c r="G747" s="32">
        <v>24</v>
      </c>
      <c r="H747" s="13">
        <f t="shared" si="44"/>
        <v>10.08</v>
      </c>
      <c r="I747" s="33">
        <f t="shared" si="43"/>
        <v>523.35</v>
      </c>
    </row>
    <row r="748" spans="1:9">
      <c r="C748" s="3" t="s">
        <v>787</v>
      </c>
      <c r="D748" s="50"/>
      <c r="E748" s="32"/>
      <c r="F748" s="12"/>
      <c r="G748" s="32"/>
      <c r="H748" s="13">
        <f t="shared" si="44"/>
        <v>0</v>
      </c>
      <c r="I748" s="33">
        <f t="shared" si="43"/>
        <v>0</v>
      </c>
    </row>
    <row r="749" spans="1:9">
      <c r="C749" s="3" t="s">
        <v>788</v>
      </c>
      <c r="D749" s="50"/>
      <c r="E749" s="32"/>
      <c r="F749" s="12"/>
      <c r="G749" s="32"/>
      <c r="H749" s="13">
        <f t="shared" si="44"/>
        <v>0</v>
      </c>
      <c r="I749" s="33">
        <f t="shared" si="43"/>
        <v>0</v>
      </c>
    </row>
    <row r="750" spans="1:9">
      <c r="C750" s="3" t="s">
        <v>789</v>
      </c>
      <c r="D750" s="50"/>
      <c r="E750" s="32"/>
      <c r="F750" s="12"/>
      <c r="G750" s="32"/>
      <c r="H750" s="13">
        <f t="shared" si="44"/>
        <v>0</v>
      </c>
      <c r="I750" s="33">
        <f t="shared" si="43"/>
        <v>0</v>
      </c>
    </row>
    <row r="751" spans="1:9">
      <c r="A751" s="30" t="s">
        <v>1267</v>
      </c>
      <c r="B751" s="3" t="s">
        <v>790</v>
      </c>
      <c r="C751" s="3" t="s">
        <v>791</v>
      </c>
      <c r="D751" s="50" t="s">
        <v>25</v>
      </c>
      <c r="E751" s="35">
        <v>1083.81</v>
      </c>
      <c r="F751" s="67">
        <v>32</v>
      </c>
      <c r="G751" s="32">
        <v>24</v>
      </c>
      <c r="H751" s="13">
        <f t="shared" si="44"/>
        <v>39.68</v>
      </c>
      <c r="I751" s="33">
        <f t="shared" si="43"/>
        <v>43005.58</v>
      </c>
    </row>
    <row r="752" spans="1:9">
      <c r="C752" s="3" t="s">
        <v>792</v>
      </c>
      <c r="D752" s="50"/>
      <c r="E752" s="32"/>
      <c r="F752" s="12"/>
      <c r="G752" s="32"/>
      <c r="H752" s="13">
        <f t="shared" si="44"/>
        <v>0</v>
      </c>
      <c r="I752" s="33">
        <f t="shared" si="43"/>
        <v>0</v>
      </c>
    </row>
    <row r="753" spans="1:9">
      <c r="C753" s="3" t="s">
        <v>793</v>
      </c>
      <c r="D753" s="50"/>
      <c r="E753" s="32"/>
      <c r="F753" s="12"/>
      <c r="G753" s="32"/>
      <c r="H753" s="13">
        <f t="shared" si="44"/>
        <v>0</v>
      </c>
      <c r="I753" s="33">
        <f t="shared" si="43"/>
        <v>0</v>
      </c>
    </row>
    <row r="754" spans="1:9">
      <c r="C754" s="3" t="s">
        <v>794</v>
      </c>
      <c r="D754" s="50"/>
      <c r="E754" s="32"/>
      <c r="F754" s="12"/>
      <c r="G754" s="32"/>
      <c r="H754" s="13">
        <f t="shared" si="44"/>
        <v>0</v>
      </c>
      <c r="I754" s="33">
        <f t="shared" si="43"/>
        <v>0</v>
      </c>
    </row>
    <row r="755" spans="1:9">
      <c r="C755" s="3" t="s">
        <v>795</v>
      </c>
      <c r="D755" s="50"/>
      <c r="E755" s="32"/>
      <c r="F755" s="12"/>
      <c r="G755" s="32"/>
      <c r="H755" s="13">
        <f t="shared" si="44"/>
        <v>0</v>
      </c>
      <c r="I755" s="33">
        <f t="shared" si="43"/>
        <v>0</v>
      </c>
    </row>
    <row r="756" spans="1:9">
      <c r="A756" s="30" t="s">
        <v>1274</v>
      </c>
      <c r="B756" s="3" t="s">
        <v>796</v>
      </c>
      <c r="C756" s="3" t="s">
        <v>797</v>
      </c>
      <c r="D756" s="50" t="s">
        <v>25</v>
      </c>
      <c r="E756" s="32">
        <v>245.13</v>
      </c>
      <c r="F756" s="67">
        <v>4.63</v>
      </c>
      <c r="G756" s="32">
        <v>24</v>
      </c>
      <c r="H756" s="13">
        <f t="shared" si="44"/>
        <v>5.74</v>
      </c>
      <c r="I756" s="33">
        <f t="shared" si="43"/>
        <v>1407.04</v>
      </c>
    </row>
    <row r="757" spans="1:9">
      <c r="C757" s="3" t="s">
        <v>798</v>
      </c>
      <c r="D757" s="50"/>
      <c r="E757" s="32"/>
      <c r="F757" s="33"/>
      <c r="G757" s="32"/>
      <c r="H757" s="13">
        <f t="shared" si="44"/>
        <v>0</v>
      </c>
      <c r="I757" s="33">
        <f t="shared" si="43"/>
        <v>0</v>
      </c>
    </row>
    <row r="758" spans="1:9">
      <c r="B758" s="29"/>
      <c r="C758" s="29"/>
      <c r="D758" s="50"/>
      <c r="E758" s="32"/>
      <c r="F758" s="33"/>
      <c r="G758" s="32"/>
      <c r="H758" s="13">
        <f t="shared" si="44"/>
        <v>0</v>
      </c>
      <c r="I758" s="33">
        <f t="shared" si="43"/>
        <v>0</v>
      </c>
    </row>
    <row r="759" spans="1:9">
      <c r="B759" s="37"/>
      <c r="C759" s="37" t="s">
        <v>19</v>
      </c>
      <c r="D759" s="52"/>
      <c r="E759" s="38"/>
      <c r="F759" s="39"/>
      <c r="G759" s="38"/>
      <c r="H759" s="38"/>
      <c r="I759" s="86">
        <f>SUM(I723:I758)</f>
        <v>66403.7</v>
      </c>
    </row>
    <row r="760" spans="1:9">
      <c r="B760" s="29"/>
      <c r="C760" s="29"/>
      <c r="D760" s="50"/>
      <c r="E760" s="32"/>
      <c r="F760" s="33"/>
      <c r="G760" s="32"/>
      <c r="H760" s="32"/>
      <c r="I760" s="33"/>
    </row>
    <row r="761" spans="1:9">
      <c r="A761" s="16"/>
      <c r="B761" s="37" t="s">
        <v>799</v>
      </c>
      <c r="C761" s="37" t="s">
        <v>800</v>
      </c>
      <c r="D761" s="52"/>
      <c r="E761" s="38"/>
      <c r="F761" s="39"/>
      <c r="G761" s="38"/>
      <c r="H761" s="38"/>
      <c r="I761" s="39"/>
    </row>
    <row r="762" spans="1:9">
      <c r="A762" s="30" t="s">
        <v>1276</v>
      </c>
      <c r="B762" s="3" t="s">
        <v>801</v>
      </c>
      <c r="C762" s="3" t="s">
        <v>802</v>
      </c>
      <c r="D762" s="50" t="s">
        <v>18</v>
      </c>
      <c r="E762" s="32">
        <v>3</v>
      </c>
      <c r="F762" s="67">
        <v>435.97</v>
      </c>
      <c r="G762" s="32">
        <v>24</v>
      </c>
      <c r="H762" s="13">
        <f>TRUNC(+F762*((+G762/100)+1),2)</f>
        <v>540.6</v>
      </c>
      <c r="I762" s="33">
        <f t="shared" ref="I762:I824" si="45">TRUNC((+E762*H762),2)</f>
        <v>1621.8</v>
      </c>
    </row>
    <row r="763" spans="1:9">
      <c r="C763" s="3" t="s">
        <v>803</v>
      </c>
      <c r="D763" s="50"/>
      <c r="E763" s="32"/>
      <c r="F763" s="12"/>
      <c r="G763" s="32"/>
      <c r="H763" s="13">
        <f t="shared" ref="H763:H825" si="46">TRUNC(+F763*((+G763/100)+1),2)</f>
        <v>0</v>
      </c>
      <c r="I763" s="33">
        <f t="shared" si="45"/>
        <v>0</v>
      </c>
    </row>
    <row r="764" spans="1:9" ht="45">
      <c r="C764" s="29" t="s">
        <v>1484</v>
      </c>
      <c r="D764" s="50"/>
      <c r="E764" s="32"/>
      <c r="F764" s="12"/>
      <c r="G764" s="32"/>
      <c r="H764" s="13">
        <f t="shared" si="46"/>
        <v>0</v>
      </c>
      <c r="I764" s="33">
        <f t="shared" si="45"/>
        <v>0</v>
      </c>
    </row>
    <row r="765" spans="1:9">
      <c r="A765" s="30" t="s">
        <v>1277</v>
      </c>
      <c r="B765" s="3" t="s">
        <v>804</v>
      </c>
      <c r="C765" s="3" t="s">
        <v>805</v>
      </c>
      <c r="D765" s="50" t="s">
        <v>18</v>
      </c>
      <c r="E765" s="32">
        <v>1</v>
      </c>
      <c r="F765" s="67">
        <v>403.12</v>
      </c>
      <c r="G765" s="32">
        <v>24</v>
      </c>
      <c r="H765" s="13">
        <f t="shared" ref="H765" si="47">TRUNC(+F765*((+G765/100)+1),2)</f>
        <v>499.86</v>
      </c>
      <c r="I765" s="33">
        <f t="shared" ref="I765" si="48">TRUNC((+E765*H765),2)</f>
        <v>499.86</v>
      </c>
    </row>
    <row r="766" spans="1:9">
      <c r="C766" s="3" t="s">
        <v>806</v>
      </c>
      <c r="D766" s="50"/>
      <c r="E766" s="32"/>
      <c r="F766" s="12"/>
      <c r="G766" s="32"/>
      <c r="H766" s="13">
        <f t="shared" si="46"/>
        <v>0</v>
      </c>
      <c r="I766" s="33">
        <f t="shared" si="45"/>
        <v>0</v>
      </c>
    </row>
    <row r="767" spans="1:9">
      <c r="A767" s="41"/>
      <c r="C767" s="3" t="s">
        <v>1485</v>
      </c>
      <c r="D767" s="50"/>
      <c r="E767" s="32"/>
      <c r="F767" s="12"/>
      <c r="G767" s="32"/>
      <c r="I767" s="33"/>
    </row>
    <row r="768" spans="1:9">
      <c r="C768" s="3" t="s">
        <v>1486</v>
      </c>
      <c r="D768" s="50"/>
      <c r="E768" s="32"/>
      <c r="F768" s="12"/>
      <c r="G768" s="32"/>
      <c r="H768" s="13">
        <f t="shared" si="46"/>
        <v>0</v>
      </c>
      <c r="I768" s="33">
        <f t="shared" si="45"/>
        <v>0</v>
      </c>
    </row>
    <row r="769" spans="1:9">
      <c r="A769" s="30" t="s">
        <v>1278</v>
      </c>
      <c r="B769" s="3" t="s">
        <v>807</v>
      </c>
      <c r="C769" s="3" t="s">
        <v>808</v>
      </c>
      <c r="D769" s="50" t="s">
        <v>18</v>
      </c>
      <c r="E769" s="32">
        <v>1</v>
      </c>
      <c r="F769" s="67">
        <v>194.36</v>
      </c>
      <c r="G769" s="32">
        <v>24</v>
      </c>
      <c r="H769" s="13">
        <f t="shared" ref="H769" si="49">TRUNC(+F769*((+G769/100)+1),2)</f>
        <v>241</v>
      </c>
      <c r="I769" s="33">
        <f t="shared" ref="I769" si="50">TRUNC((+E769*H769),2)</f>
        <v>241</v>
      </c>
    </row>
    <row r="770" spans="1:9">
      <c r="C770" s="3" t="s">
        <v>809</v>
      </c>
      <c r="D770" s="50"/>
      <c r="E770" s="32"/>
      <c r="F770" s="12"/>
      <c r="G770" s="32"/>
      <c r="H770" s="13">
        <f t="shared" si="46"/>
        <v>0</v>
      </c>
      <c r="I770" s="33">
        <f t="shared" si="45"/>
        <v>0</v>
      </c>
    </row>
    <row r="771" spans="1:9">
      <c r="A771" s="41"/>
      <c r="C771" s="3" t="s">
        <v>810</v>
      </c>
      <c r="D771" s="50"/>
      <c r="E771" s="32"/>
      <c r="F771" s="12"/>
      <c r="G771" s="32"/>
      <c r="I771" s="33"/>
    </row>
    <row r="772" spans="1:9">
      <c r="A772" s="30" t="s">
        <v>1280</v>
      </c>
      <c r="B772" s="3" t="s">
        <v>811</v>
      </c>
      <c r="C772" s="3" t="s">
        <v>812</v>
      </c>
      <c r="D772" s="50" t="s">
        <v>18</v>
      </c>
      <c r="E772" s="32">
        <v>5</v>
      </c>
      <c r="F772" s="67">
        <v>293.20999999999998</v>
      </c>
      <c r="G772" s="32">
        <v>24</v>
      </c>
      <c r="H772" s="13">
        <f t="shared" ref="H772" si="51">TRUNC(+F772*((+G772/100)+1),2)</f>
        <v>363.58</v>
      </c>
      <c r="I772" s="33">
        <f t="shared" ref="I772" si="52">TRUNC((+E772*H772),2)</f>
        <v>1817.9</v>
      </c>
    </row>
    <row r="773" spans="1:9">
      <c r="C773" s="3" t="s">
        <v>813</v>
      </c>
      <c r="D773" s="50"/>
      <c r="E773" s="32"/>
      <c r="F773" s="12"/>
      <c r="G773" s="32"/>
      <c r="H773" s="13">
        <f t="shared" si="46"/>
        <v>0</v>
      </c>
      <c r="I773" s="33">
        <f t="shared" si="45"/>
        <v>0</v>
      </c>
    </row>
    <row r="774" spans="1:9">
      <c r="A774" s="41"/>
      <c r="C774" s="3" t="s">
        <v>814</v>
      </c>
      <c r="D774" s="50"/>
      <c r="E774" s="32"/>
      <c r="F774" s="12"/>
      <c r="G774" s="32"/>
      <c r="I774" s="33"/>
    </row>
    <row r="775" spans="1:9">
      <c r="C775" s="3" t="s">
        <v>815</v>
      </c>
      <c r="D775" s="50"/>
      <c r="E775" s="32"/>
      <c r="F775" s="12"/>
      <c r="G775" s="32"/>
      <c r="H775" s="13">
        <f t="shared" si="46"/>
        <v>0</v>
      </c>
      <c r="I775" s="33">
        <f t="shared" si="45"/>
        <v>0</v>
      </c>
    </row>
    <row r="776" spans="1:9">
      <c r="C776" s="3" t="s">
        <v>816</v>
      </c>
      <c r="D776" s="50"/>
      <c r="E776" s="32"/>
      <c r="F776" s="12"/>
      <c r="G776" s="32"/>
      <c r="H776" s="13">
        <f t="shared" si="46"/>
        <v>0</v>
      </c>
      <c r="I776" s="33">
        <f t="shared" si="45"/>
        <v>0</v>
      </c>
    </row>
    <row r="777" spans="1:9">
      <c r="C777" s="3" t="s">
        <v>817</v>
      </c>
      <c r="D777" s="50"/>
      <c r="E777" s="32"/>
      <c r="F777" s="12"/>
      <c r="G777" s="32"/>
      <c r="H777" s="13">
        <f t="shared" si="46"/>
        <v>0</v>
      </c>
      <c r="I777" s="33">
        <f t="shared" si="45"/>
        <v>0</v>
      </c>
    </row>
    <row r="778" spans="1:9">
      <c r="A778" s="30" t="s">
        <v>1279</v>
      </c>
      <c r="B778" s="3" t="s">
        <v>818</v>
      </c>
      <c r="C778" s="3" t="s">
        <v>819</v>
      </c>
      <c r="D778" s="50" t="s">
        <v>18</v>
      </c>
      <c r="E778" s="32">
        <v>2</v>
      </c>
      <c r="F778" s="67">
        <v>373.03</v>
      </c>
      <c r="G778" s="32">
        <v>24</v>
      </c>
      <c r="H778" s="13">
        <f t="shared" ref="H778" si="53">TRUNC(+F778*((+G778/100)+1),2)</f>
        <v>462.55</v>
      </c>
      <c r="I778" s="33">
        <f t="shared" ref="I778" si="54">TRUNC((+E778*H778),2)</f>
        <v>925.1</v>
      </c>
    </row>
    <row r="779" spans="1:9">
      <c r="C779" s="3" t="s">
        <v>820</v>
      </c>
      <c r="D779" s="50"/>
      <c r="E779" s="32"/>
      <c r="F779" s="12"/>
      <c r="G779" s="32"/>
      <c r="H779" s="13">
        <f t="shared" si="46"/>
        <v>0</v>
      </c>
      <c r="I779" s="33">
        <f t="shared" si="45"/>
        <v>0</v>
      </c>
    </row>
    <row r="780" spans="1:9">
      <c r="A780" s="41"/>
      <c r="C780" s="3" t="s">
        <v>821</v>
      </c>
      <c r="D780" s="50"/>
      <c r="E780" s="32"/>
      <c r="F780" s="12"/>
      <c r="G780" s="32"/>
      <c r="I780" s="33"/>
    </row>
    <row r="781" spans="1:9">
      <c r="A781" s="30" t="s">
        <v>1275</v>
      </c>
      <c r="B781" s="41" t="s">
        <v>822</v>
      </c>
      <c r="C781" s="41" t="s">
        <v>823</v>
      </c>
      <c r="D781" s="50" t="s">
        <v>18</v>
      </c>
      <c r="E781" s="32">
        <v>4</v>
      </c>
      <c r="F781" s="67">
        <v>727.02</v>
      </c>
      <c r="G781" s="32">
        <v>24</v>
      </c>
      <c r="H781" s="13">
        <f t="shared" ref="H781" si="55">TRUNC(+F781*((+G781/100)+1),2)</f>
        <v>901.5</v>
      </c>
      <c r="I781" s="33">
        <f t="shared" ref="I781" si="56">TRUNC((+E781*H781),2)</f>
        <v>3606</v>
      </c>
    </row>
    <row r="782" spans="1:9">
      <c r="B782" s="41"/>
      <c r="C782" s="41" t="s">
        <v>824</v>
      </c>
      <c r="D782" s="50"/>
      <c r="E782" s="32"/>
      <c r="F782" s="33"/>
      <c r="G782" s="32"/>
      <c r="H782" s="13">
        <f t="shared" si="46"/>
        <v>0</v>
      </c>
      <c r="I782" s="33">
        <f t="shared" si="45"/>
        <v>0</v>
      </c>
    </row>
    <row r="783" spans="1:9">
      <c r="A783" s="41"/>
      <c r="B783" s="41"/>
      <c r="C783" s="41" t="s">
        <v>825</v>
      </c>
      <c r="D783" s="50"/>
      <c r="E783" s="32"/>
      <c r="F783" s="33"/>
      <c r="G783" s="32"/>
      <c r="I783" s="33"/>
    </row>
    <row r="784" spans="1:9">
      <c r="B784" s="29"/>
      <c r="C784" s="29" t="s">
        <v>824</v>
      </c>
      <c r="D784" s="50"/>
      <c r="E784" s="32"/>
      <c r="F784" s="33"/>
      <c r="G784" s="32"/>
      <c r="H784" s="13">
        <f t="shared" si="46"/>
        <v>0</v>
      </c>
      <c r="I784" s="33">
        <f t="shared" si="45"/>
        <v>0</v>
      </c>
    </row>
    <row r="785" spans="1:9">
      <c r="B785" s="29"/>
      <c r="C785" s="29" t="s">
        <v>825</v>
      </c>
      <c r="D785" s="50"/>
      <c r="E785" s="32"/>
      <c r="F785" s="33"/>
      <c r="G785" s="32"/>
      <c r="H785" s="13">
        <f t="shared" si="46"/>
        <v>0</v>
      </c>
      <c r="I785" s="33">
        <f t="shared" si="45"/>
        <v>0</v>
      </c>
    </row>
    <row r="786" spans="1:9">
      <c r="A786" s="30" t="s">
        <v>1292</v>
      </c>
      <c r="B786" s="3" t="s">
        <v>826</v>
      </c>
      <c r="C786" s="3" t="s">
        <v>827</v>
      </c>
      <c r="D786" s="50" t="s">
        <v>18</v>
      </c>
      <c r="E786" s="32">
        <v>2</v>
      </c>
      <c r="F786" s="67">
        <v>100.43</v>
      </c>
      <c r="G786" s="32">
        <v>24</v>
      </c>
      <c r="H786" s="13">
        <f t="shared" si="46"/>
        <v>124.53</v>
      </c>
      <c r="I786" s="33">
        <f t="shared" si="45"/>
        <v>249.06</v>
      </c>
    </row>
    <row r="787" spans="1:9">
      <c r="C787" s="3" t="s">
        <v>828</v>
      </c>
      <c r="D787" s="50"/>
      <c r="E787" s="32"/>
      <c r="F787" s="12"/>
      <c r="G787" s="32"/>
      <c r="H787" s="13">
        <f t="shared" si="46"/>
        <v>0</v>
      </c>
      <c r="I787" s="33">
        <f t="shared" si="45"/>
        <v>0</v>
      </c>
    </row>
    <row r="788" spans="1:9">
      <c r="C788" s="3" t="s">
        <v>829</v>
      </c>
      <c r="D788" s="50"/>
      <c r="E788" s="32"/>
      <c r="F788" s="12"/>
      <c r="G788" s="32"/>
      <c r="H788" s="13">
        <f t="shared" si="46"/>
        <v>0</v>
      </c>
      <c r="I788" s="33">
        <f t="shared" si="45"/>
        <v>0</v>
      </c>
    </row>
    <row r="789" spans="1:9">
      <c r="A789" s="30" t="s">
        <v>1281</v>
      </c>
      <c r="B789" s="3" t="s">
        <v>830</v>
      </c>
      <c r="C789" s="3" t="s">
        <v>831</v>
      </c>
      <c r="D789" s="50" t="s">
        <v>18</v>
      </c>
      <c r="E789" s="32">
        <v>5</v>
      </c>
      <c r="F789" s="67">
        <v>37.71</v>
      </c>
      <c r="G789" s="32">
        <v>24</v>
      </c>
      <c r="H789" s="13">
        <f t="shared" si="46"/>
        <v>46.76</v>
      </c>
      <c r="I789" s="33">
        <f t="shared" si="45"/>
        <v>233.8</v>
      </c>
    </row>
    <row r="790" spans="1:9">
      <c r="C790" s="3" t="s">
        <v>832</v>
      </c>
      <c r="D790" s="50"/>
      <c r="E790" s="32"/>
      <c r="F790" s="12"/>
      <c r="G790" s="32"/>
      <c r="H790" s="13">
        <f t="shared" si="46"/>
        <v>0</v>
      </c>
      <c r="I790" s="33">
        <f t="shared" si="45"/>
        <v>0</v>
      </c>
    </row>
    <row r="791" spans="1:9">
      <c r="A791" s="30" t="s">
        <v>1282</v>
      </c>
      <c r="B791" s="3" t="s">
        <v>833</v>
      </c>
      <c r="C791" s="3" t="s">
        <v>834</v>
      </c>
      <c r="D791" s="50" t="s">
        <v>18</v>
      </c>
      <c r="E791" s="32">
        <v>7</v>
      </c>
      <c r="F791" s="67">
        <v>28.44</v>
      </c>
      <c r="G791" s="32">
        <v>24</v>
      </c>
      <c r="H791" s="13">
        <f t="shared" si="46"/>
        <v>35.26</v>
      </c>
      <c r="I791" s="33">
        <f t="shared" si="45"/>
        <v>246.82</v>
      </c>
    </row>
    <row r="792" spans="1:9">
      <c r="C792" s="3" t="s">
        <v>379</v>
      </c>
      <c r="D792" s="50"/>
      <c r="E792" s="32"/>
      <c r="F792" s="12"/>
      <c r="G792" s="32"/>
      <c r="H792" s="13">
        <f t="shared" si="46"/>
        <v>0</v>
      </c>
      <c r="I792" s="33">
        <f t="shared" si="45"/>
        <v>0</v>
      </c>
    </row>
    <row r="793" spans="1:9">
      <c r="A793" s="30" t="s">
        <v>1290</v>
      </c>
      <c r="B793" s="3" t="s">
        <v>835</v>
      </c>
      <c r="C793" s="3" t="s">
        <v>836</v>
      </c>
      <c r="D793" s="50" t="s">
        <v>18</v>
      </c>
      <c r="E793" s="32">
        <v>1</v>
      </c>
      <c r="F793" s="67">
        <v>28.47</v>
      </c>
      <c r="G793" s="32">
        <v>24</v>
      </c>
      <c r="H793" s="13">
        <f t="shared" si="46"/>
        <v>35.299999999999997</v>
      </c>
      <c r="I793" s="33">
        <f t="shared" si="45"/>
        <v>35.299999999999997</v>
      </c>
    </row>
    <row r="794" spans="1:9">
      <c r="C794" s="3" t="s">
        <v>609</v>
      </c>
      <c r="D794" s="50"/>
      <c r="E794" s="32"/>
      <c r="F794" s="12"/>
      <c r="G794" s="32"/>
      <c r="H794" s="13">
        <f t="shared" si="46"/>
        <v>0</v>
      </c>
      <c r="I794" s="33">
        <f t="shared" si="45"/>
        <v>0</v>
      </c>
    </row>
    <row r="795" spans="1:9">
      <c r="A795" s="30" t="s">
        <v>1288</v>
      </c>
      <c r="B795" s="3" t="s">
        <v>837</v>
      </c>
      <c r="C795" s="3" t="s">
        <v>838</v>
      </c>
      <c r="D795" s="50" t="s">
        <v>18</v>
      </c>
      <c r="E795" s="32">
        <v>4</v>
      </c>
      <c r="F795" s="67">
        <v>38.840000000000003</v>
      </c>
      <c r="G795" s="32">
        <v>24</v>
      </c>
      <c r="H795" s="13">
        <f t="shared" si="46"/>
        <v>48.16</v>
      </c>
      <c r="I795" s="33">
        <f t="shared" si="45"/>
        <v>192.64</v>
      </c>
    </row>
    <row r="796" spans="1:9">
      <c r="C796" s="3" t="s">
        <v>839</v>
      </c>
      <c r="D796" s="50"/>
      <c r="E796" s="32"/>
      <c r="F796" s="12"/>
      <c r="G796" s="32"/>
      <c r="H796" s="13">
        <f t="shared" si="46"/>
        <v>0</v>
      </c>
      <c r="I796" s="33">
        <f t="shared" si="45"/>
        <v>0</v>
      </c>
    </row>
    <row r="797" spans="1:9">
      <c r="A797" s="30" t="s">
        <v>1287</v>
      </c>
      <c r="B797" s="3" t="s">
        <v>840</v>
      </c>
      <c r="C797" s="3" t="s">
        <v>841</v>
      </c>
      <c r="D797" s="50" t="s">
        <v>18</v>
      </c>
      <c r="E797" s="32">
        <v>8</v>
      </c>
      <c r="F797" s="67">
        <v>25.65</v>
      </c>
      <c r="G797" s="32">
        <v>24</v>
      </c>
      <c r="H797" s="13">
        <f t="shared" si="46"/>
        <v>31.8</v>
      </c>
      <c r="I797" s="33">
        <f t="shared" si="45"/>
        <v>254.4</v>
      </c>
    </row>
    <row r="798" spans="1:9">
      <c r="C798" s="3" t="s">
        <v>842</v>
      </c>
      <c r="D798" s="50"/>
      <c r="E798" s="32"/>
      <c r="F798" s="12"/>
      <c r="G798" s="32"/>
      <c r="H798" s="13">
        <f t="shared" si="46"/>
        <v>0</v>
      </c>
      <c r="I798" s="33">
        <f t="shared" si="45"/>
        <v>0</v>
      </c>
    </row>
    <row r="799" spans="1:9">
      <c r="A799" s="30" t="s">
        <v>1283</v>
      </c>
      <c r="B799" s="3" t="s">
        <v>843</v>
      </c>
      <c r="C799" s="3" t="s">
        <v>844</v>
      </c>
      <c r="D799" s="50" t="s">
        <v>18</v>
      </c>
      <c r="E799" s="32">
        <v>1</v>
      </c>
      <c r="F799" s="67">
        <v>70.510000000000005</v>
      </c>
      <c r="G799" s="32">
        <v>24</v>
      </c>
      <c r="H799" s="13">
        <f t="shared" si="46"/>
        <v>87.43</v>
      </c>
      <c r="I799" s="33">
        <f t="shared" si="45"/>
        <v>87.43</v>
      </c>
    </row>
    <row r="800" spans="1:9">
      <c r="C800" s="3" t="s">
        <v>845</v>
      </c>
      <c r="D800" s="50"/>
      <c r="E800" s="32"/>
      <c r="F800" s="12"/>
      <c r="G800" s="32"/>
      <c r="H800" s="13">
        <f t="shared" si="46"/>
        <v>0</v>
      </c>
      <c r="I800" s="33">
        <f t="shared" si="45"/>
        <v>0</v>
      </c>
    </row>
    <row r="801" spans="1:9">
      <c r="C801" s="3" t="s">
        <v>846</v>
      </c>
      <c r="D801" s="50"/>
      <c r="E801" s="32"/>
      <c r="F801" s="12"/>
      <c r="G801" s="32"/>
      <c r="H801" s="13">
        <f t="shared" si="46"/>
        <v>0</v>
      </c>
      <c r="I801" s="33">
        <f t="shared" si="45"/>
        <v>0</v>
      </c>
    </row>
    <row r="802" spans="1:9">
      <c r="A802" s="30" t="s">
        <v>1291</v>
      </c>
      <c r="B802" s="3" t="s">
        <v>847</v>
      </c>
      <c r="C802" s="3" t="s">
        <v>1488</v>
      </c>
      <c r="D802" s="50" t="s">
        <v>18</v>
      </c>
      <c r="E802" s="32">
        <v>2</v>
      </c>
      <c r="F802" s="67">
        <v>31.34</v>
      </c>
      <c r="G802" s="32">
        <v>24</v>
      </c>
      <c r="H802" s="13">
        <f t="shared" si="46"/>
        <v>38.86</v>
      </c>
      <c r="I802" s="33">
        <f t="shared" si="45"/>
        <v>77.72</v>
      </c>
    </row>
    <row r="803" spans="1:9">
      <c r="C803" s="3" t="s">
        <v>1489</v>
      </c>
      <c r="D803" s="50"/>
      <c r="E803" s="32"/>
      <c r="F803" s="12"/>
      <c r="G803" s="32"/>
      <c r="H803" s="13">
        <f t="shared" si="46"/>
        <v>0</v>
      </c>
      <c r="I803" s="33">
        <f t="shared" si="45"/>
        <v>0</v>
      </c>
    </row>
    <row r="804" spans="1:9">
      <c r="A804" s="30" t="s">
        <v>1293</v>
      </c>
      <c r="B804" s="3" t="s">
        <v>848</v>
      </c>
      <c r="C804" s="3" t="s">
        <v>1490</v>
      </c>
      <c r="D804" s="50" t="s">
        <v>18</v>
      </c>
      <c r="E804" s="32">
        <v>1</v>
      </c>
      <c r="F804" s="67">
        <v>52.26</v>
      </c>
      <c r="G804" s="32">
        <v>24</v>
      </c>
      <c r="H804" s="13">
        <f t="shared" si="46"/>
        <v>64.8</v>
      </c>
      <c r="I804" s="33">
        <f t="shared" si="45"/>
        <v>64.8</v>
      </c>
    </row>
    <row r="805" spans="1:9">
      <c r="C805" s="3" t="s">
        <v>1491</v>
      </c>
      <c r="D805" s="50"/>
      <c r="E805" s="32"/>
      <c r="F805" s="12"/>
      <c r="G805" s="32"/>
      <c r="H805" s="13">
        <f t="shared" si="46"/>
        <v>0</v>
      </c>
      <c r="I805" s="33">
        <f t="shared" si="45"/>
        <v>0</v>
      </c>
    </row>
    <row r="806" spans="1:9">
      <c r="A806" s="30" t="s">
        <v>1339</v>
      </c>
      <c r="B806" s="3" t="s">
        <v>849</v>
      </c>
      <c r="C806" s="3" t="s">
        <v>1492</v>
      </c>
      <c r="D806" s="50" t="s">
        <v>18</v>
      </c>
      <c r="E806" s="32">
        <v>1</v>
      </c>
      <c r="F806" s="67">
        <v>142.96</v>
      </c>
      <c r="G806" s="32">
        <v>24</v>
      </c>
      <c r="H806" s="13">
        <f t="shared" si="46"/>
        <v>177.27</v>
      </c>
      <c r="I806" s="33">
        <f t="shared" si="45"/>
        <v>177.27</v>
      </c>
    </row>
    <row r="807" spans="1:9">
      <c r="C807" s="3" t="s">
        <v>1493</v>
      </c>
      <c r="D807" s="50"/>
      <c r="E807" s="32"/>
      <c r="F807" s="12"/>
      <c r="G807" s="32"/>
      <c r="H807" s="13">
        <f t="shared" si="46"/>
        <v>0</v>
      </c>
      <c r="I807" s="33">
        <f t="shared" si="45"/>
        <v>0</v>
      </c>
    </row>
    <row r="808" spans="1:9">
      <c r="A808" s="30" t="s">
        <v>1229</v>
      </c>
      <c r="B808" s="3" t="s">
        <v>850</v>
      </c>
      <c r="C808" s="3" t="s">
        <v>851</v>
      </c>
      <c r="D808" s="50" t="s">
        <v>18</v>
      </c>
      <c r="E808" s="32">
        <v>1</v>
      </c>
      <c r="F808" s="67">
        <v>18.93</v>
      </c>
      <c r="G808" s="32">
        <v>24</v>
      </c>
      <c r="H808" s="13">
        <f t="shared" ref="H808" si="57">TRUNC(+F808*((+G808/100)+1),2)</f>
        <v>23.47</v>
      </c>
      <c r="I808" s="33">
        <f t="shared" ref="I808" si="58">TRUNC((+E808*H808),2)</f>
        <v>23.47</v>
      </c>
    </row>
    <row r="809" spans="1:9">
      <c r="A809" s="41"/>
      <c r="C809" s="3" t="s">
        <v>852</v>
      </c>
      <c r="D809" s="50"/>
      <c r="E809" s="32"/>
      <c r="F809" s="12"/>
      <c r="G809" s="32"/>
      <c r="I809" s="33"/>
    </row>
    <row r="810" spans="1:9">
      <c r="A810" s="30" t="s">
        <v>1295</v>
      </c>
      <c r="B810" s="3" t="s">
        <v>853</v>
      </c>
      <c r="C810" s="3" t="s">
        <v>1494</v>
      </c>
      <c r="D810" s="50" t="s">
        <v>18</v>
      </c>
      <c r="E810" s="32">
        <v>4</v>
      </c>
      <c r="F810" s="67">
        <v>62.16</v>
      </c>
      <c r="G810" s="32">
        <v>24</v>
      </c>
      <c r="H810" s="13">
        <f t="shared" ref="H810" si="59">TRUNC(+F810*((+G810/100)+1),2)</f>
        <v>77.069999999999993</v>
      </c>
      <c r="I810" s="33">
        <f t="shared" ref="I810" si="60">TRUNC((+E810*H810),2)</f>
        <v>308.27999999999997</v>
      </c>
    </row>
    <row r="811" spans="1:9">
      <c r="A811" s="41"/>
      <c r="C811" s="3" t="s">
        <v>1495</v>
      </c>
      <c r="D811" s="50"/>
      <c r="E811" s="32"/>
      <c r="F811" s="33"/>
      <c r="G811" s="32"/>
      <c r="I811" s="33"/>
    </row>
    <row r="812" spans="1:9">
      <c r="B812" s="29"/>
      <c r="C812" s="29" t="s">
        <v>854</v>
      </c>
      <c r="D812" s="50"/>
      <c r="E812" s="32"/>
      <c r="F812" s="33"/>
      <c r="G812" s="32"/>
      <c r="H812" s="13">
        <f t="shared" si="46"/>
        <v>0</v>
      </c>
      <c r="I812" s="33">
        <f t="shared" si="45"/>
        <v>0</v>
      </c>
    </row>
    <row r="813" spans="1:9">
      <c r="A813" s="30" t="s">
        <v>1228</v>
      </c>
      <c r="B813" s="3" t="s">
        <v>855</v>
      </c>
      <c r="C813" s="3" t="s">
        <v>856</v>
      </c>
      <c r="D813" s="50" t="s">
        <v>18</v>
      </c>
      <c r="E813" s="32">
        <v>1</v>
      </c>
      <c r="F813" s="67">
        <v>16.86</v>
      </c>
      <c r="G813" s="32">
        <v>24</v>
      </c>
      <c r="H813" s="13">
        <f t="shared" si="46"/>
        <v>20.9</v>
      </c>
      <c r="I813" s="33">
        <f t="shared" si="45"/>
        <v>20.9</v>
      </c>
    </row>
    <row r="814" spans="1:9">
      <c r="C814" s="3" t="s">
        <v>857</v>
      </c>
      <c r="D814" s="50"/>
      <c r="E814" s="32"/>
      <c r="F814" s="12"/>
      <c r="G814" s="32"/>
      <c r="H814" s="13">
        <f t="shared" si="46"/>
        <v>0</v>
      </c>
      <c r="I814" s="33">
        <f t="shared" si="45"/>
        <v>0</v>
      </c>
    </row>
    <row r="815" spans="1:9">
      <c r="A815" s="30" t="s">
        <v>1296</v>
      </c>
      <c r="B815" s="3" t="s">
        <v>858</v>
      </c>
      <c r="C815" s="3" t="s">
        <v>859</v>
      </c>
      <c r="D815" s="50" t="s">
        <v>18</v>
      </c>
      <c r="E815" s="32">
        <v>4</v>
      </c>
      <c r="F815" s="67">
        <v>19.190000000000001</v>
      </c>
      <c r="G815" s="32">
        <v>24</v>
      </c>
      <c r="H815" s="13">
        <f t="shared" si="46"/>
        <v>23.79</v>
      </c>
      <c r="I815" s="33">
        <f t="shared" si="45"/>
        <v>95.16</v>
      </c>
    </row>
    <row r="816" spans="1:9">
      <c r="C816" s="3" t="s">
        <v>860</v>
      </c>
      <c r="D816" s="50"/>
      <c r="E816" s="32"/>
      <c r="F816" s="12"/>
      <c r="G816" s="32"/>
      <c r="H816" s="13">
        <f t="shared" si="46"/>
        <v>0</v>
      </c>
      <c r="I816" s="33">
        <f t="shared" si="45"/>
        <v>0</v>
      </c>
    </row>
    <row r="817" spans="1:9">
      <c r="A817" s="30" t="s">
        <v>1297</v>
      </c>
      <c r="B817" s="3" t="s">
        <v>861</v>
      </c>
      <c r="C817" s="3" t="s">
        <v>862</v>
      </c>
      <c r="D817" s="50" t="s">
        <v>18</v>
      </c>
      <c r="E817" s="32">
        <v>4</v>
      </c>
      <c r="F817" s="67">
        <v>95.03</v>
      </c>
      <c r="G817" s="32">
        <v>24</v>
      </c>
      <c r="H817" s="13">
        <f t="shared" si="46"/>
        <v>117.83</v>
      </c>
      <c r="I817" s="33">
        <f t="shared" si="45"/>
        <v>471.32</v>
      </c>
    </row>
    <row r="818" spans="1:9">
      <c r="A818" s="30" t="s">
        <v>1294</v>
      </c>
      <c r="B818" s="3" t="s">
        <v>863</v>
      </c>
      <c r="C818" s="3" t="s">
        <v>1505</v>
      </c>
      <c r="D818" s="50" t="s">
        <v>18</v>
      </c>
      <c r="E818" s="32">
        <v>5</v>
      </c>
      <c r="F818" s="67">
        <v>10.8</v>
      </c>
      <c r="G818" s="32">
        <v>24</v>
      </c>
      <c r="H818" s="13">
        <f t="shared" si="46"/>
        <v>13.39</v>
      </c>
      <c r="I818" s="33">
        <f t="shared" si="45"/>
        <v>66.95</v>
      </c>
    </row>
    <row r="819" spans="1:9">
      <c r="A819" s="30" t="s">
        <v>1233</v>
      </c>
      <c r="B819" s="3" t="s">
        <v>864</v>
      </c>
      <c r="C819" s="3" t="s">
        <v>865</v>
      </c>
      <c r="D819" s="50" t="s">
        <v>18</v>
      </c>
      <c r="E819" s="32">
        <v>2</v>
      </c>
      <c r="F819" s="67">
        <v>25.31</v>
      </c>
      <c r="G819" s="32">
        <v>24</v>
      </c>
      <c r="H819" s="13">
        <f t="shared" si="46"/>
        <v>31.38</v>
      </c>
      <c r="I819" s="33">
        <f t="shared" si="45"/>
        <v>62.76</v>
      </c>
    </row>
    <row r="820" spans="1:9">
      <c r="C820" s="3" t="s">
        <v>866</v>
      </c>
      <c r="D820" s="50"/>
      <c r="E820" s="32"/>
      <c r="F820" s="12"/>
      <c r="G820" s="32"/>
      <c r="H820" s="13">
        <f t="shared" si="46"/>
        <v>0</v>
      </c>
      <c r="I820" s="33">
        <f t="shared" si="45"/>
        <v>0</v>
      </c>
    </row>
    <row r="821" spans="1:9">
      <c r="A821" s="30" t="s">
        <v>1338</v>
      </c>
      <c r="B821" s="3" t="s">
        <v>867</v>
      </c>
      <c r="C821" s="3" t="s">
        <v>1496</v>
      </c>
      <c r="D821" s="50" t="s">
        <v>18</v>
      </c>
      <c r="E821" s="32">
        <v>2</v>
      </c>
      <c r="F821" s="67">
        <v>523.78</v>
      </c>
      <c r="G821" s="32">
        <v>24</v>
      </c>
      <c r="H821" s="13">
        <f t="shared" si="46"/>
        <v>649.48</v>
      </c>
      <c r="I821" s="33">
        <f t="shared" si="45"/>
        <v>1298.96</v>
      </c>
    </row>
    <row r="822" spans="1:9">
      <c r="C822" s="3" t="s">
        <v>1497</v>
      </c>
      <c r="D822" s="50"/>
      <c r="E822" s="32"/>
      <c r="F822" s="12"/>
      <c r="G822" s="32"/>
      <c r="H822" s="13">
        <f t="shared" si="46"/>
        <v>0</v>
      </c>
      <c r="I822" s="33">
        <f t="shared" si="45"/>
        <v>0</v>
      </c>
    </row>
    <row r="823" spans="1:9">
      <c r="C823" s="3" t="s">
        <v>1498</v>
      </c>
      <c r="D823" s="50"/>
      <c r="E823" s="32"/>
      <c r="F823" s="12"/>
      <c r="G823" s="32"/>
      <c r="H823" s="13">
        <f t="shared" si="46"/>
        <v>0</v>
      </c>
      <c r="I823" s="33">
        <f t="shared" si="45"/>
        <v>0</v>
      </c>
    </row>
    <row r="824" spans="1:9">
      <c r="A824" s="30" t="s">
        <v>1285</v>
      </c>
      <c r="B824" s="3" t="s">
        <v>868</v>
      </c>
      <c r="C824" s="3" t="s">
        <v>869</v>
      </c>
      <c r="D824" s="50" t="s">
        <v>18</v>
      </c>
      <c r="E824" s="32">
        <v>2</v>
      </c>
      <c r="F824" s="67">
        <v>288.06</v>
      </c>
      <c r="G824" s="32">
        <v>24</v>
      </c>
      <c r="H824" s="13">
        <f t="shared" si="46"/>
        <v>357.19</v>
      </c>
      <c r="I824" s="33">
        <f t="shared" si="45"/>
        <v>714.38</v>
      </c>
    </row>
    <row r="825" spans="1:9">
      <c r="C825" s="3" t="s">
        <v>870</v>
      </c>
      <c r="D825" s="50"/>
      <c r="E825" s="32"/>
      <c r="F825" s="12"/>
      <c r="G825" s="32"/>
      <c r="H825" s="13">
        <f t="shared" si="46"/>
        <v>0</v>
      </c>
      <c r="I825" s="33">
        <f t="shared" ref="I825:I893" si="61">TRUNC((+E825*H825),2)</f>
        <v>0</v>
      </c>
    </row>
    <row r="826" spans="1:9">
      <c r="C826" s="3" t="s">
        <v>871</v>
      </c>
      <c r="D826" s="50"/>
      <c r="E826" s="32"/>
      <c r="F826" s="12"/>
      <c r="G826" s="32"/>
      <c r="H826" s="13">
        <f t="shared" ref="H826:H894" si="62">TRUNC(+F826*((+G826/100)+1),2)</f>
        <v>0</v>
      </c>
      <c r="I826" s="33">
        <f t="shared" si="61"/>
        <v>0</v>
      </c>
    </row>
    <row r="827" spans="1:9">
      <c r="C827" s="3" t="s">
        <v>872</v>
      </c>
      <c r="D827" s="50"/>
      <c r="E827" s="32"/>
      <c r="F827" s="12"/>
      <c r="G827" s="32"/>
      <c r="H827" s="13">
        <f t="shared" si="62"/>
        <v>0</v>
      </c>
      <c r="I827" s="33">
        <f t="shared" si="61"/>
        <v>0</v>
      </c>
    </row>
    <row r="828" spans="1:9">
      <c r="A828" s="30" t="s">
        <v>1286</v>
      </c>
      <c r="B828" s="3" t="s">
        <v>873</v>
      </c>
      <c r="C828" s="3" t="s">
        <v>874</v>
      </c>
      <c r="D828" s="50" t="s">
        <v>18</v>
      </c>
      <c r="E828" s="32">
        <v>4</v>
      </c>
      <c r="F828" s="67">
        <v>120.26</v>
      </c>
      <c r="G828" s="32">
        <v>24</v>
      </c>
      <c r="H828" s="13">
        <f t="shared" si="62"/>
        <v>149.12</v>
      </c>
      <c r="I828" s="33">
        <f t="shared" si="61"/>
        <v>596.48</v>
      </c>
    </row>
    <row r="829" spans="1:9">
      <c r="C829" s="3" t="s">
        <v>875</v>
      </c>
      <c r="D829" s="50"/>
      <c r="E829" s="32"/>
      <c r="F829" s="12"/>
      <c r="G829" s="32"/>
      <c r="H829" s="13">
        <f t="shared" si="62"/>
        <v>0</v>
      </c>
      <c r="I829" s="33">
        <f t="shared" si="61"/>
        <v>0</v>
      </c>
    </row>
    <row r="830" spans="1:9">
      <c r="C830" s="3" t="s">
        <v>876</v>
      </c>
      <c r="D830" s="50"/>
      <c r="E830" s="32"/>
      <c r="F830" s="12"/>
      <c r="G830" s="32"/>
      <c r="H830" s="13">
        <f t="shared" si="62"/>
        <v>0</v>
      </c>
      <c r="I830" s="33">
        <f t="shared" si="61"/>
        <v>0</v>
      </c>
    </row>
    <row r="831" spans="1:9">
      <c r="C831" s="3" t="s">
        <v>494</v>
      </c>
      <c r="D831" s="50"/>
      <c r="E831" s="32"/>
      <c r="F831" s="12"/>
      <c r="G831" s="32"/>
      <c r="H831" s="13">
        <f t="shared" si="62"/>
        <v>0</v>
      </c>
      <c r="I831" s="33">
        <f t="shared" si="61"/>
        <v>0</v>
      </c>
    </row>
    <row r="832" spans="1:9">
      <c r="A832" s="30" t="s">
        <v>1300</v>
      </c>
      <c r="B832" s="3" t="s">
        <v>877</v>
      </c>
      <c r="C832" s="3" t="s">
        <v>878</v>
      </c>
      <c r="D832" s="50" t="s">
        <v>18</v>
      </c>
      <c r="E832" s="32">
        <v>15</v>
      </c>
      <c r="F832" s="67">
        <v>67.52</v>
      </c>
      <c r="G832" s="32">
        <v>24</v>
      </c>
      <c r="H832" s="13">
        <f t="shared" si="62"/>
        <v>83.72</v>
      </c>
      <c r="I832" s="33">
        <f t="shared" si="61"/>
        <v>1255.8</v>
      </c>
    </row>
    <row r="833" spans="1:9">
      <c r="C833" s="3" t="s">
        <v>1499</v>
      </c>
      <c r="D833" s="50"/>
      <c r="E833" s="32"/>
      <c r="F833" s="12"/>
      <c r="G833" s="32"/>
      <c r="H833" s="13">
        <f t="shared" si="62"/>
        <v>0</v>
      </c>
      <c r="I833" s="33">
        <f t="shared" si="61"/>
        <v>0</v>
      </c>
    </row>
    <row r="834" spans="1:9">
      <c r="C834" s="3" t="s">
        <v>1500</v>
      </c>
      <c r="D834" s="50"/>
      <c r="E834" s="32"/>
      <c r="F834" s="12"/>
      <c r="G834" s="32"/>
      <c r="H834" s="13">
        <f t="shared" si="62"/>
        <v>0</v>
      </c>
      <c r="I834" s="33">
        <f t="shared" si="61"/>
        <v>0</v>
      </c>
    </row>
    <row r="835" spans="1:9">
      <c r="A835" s="30" t="s">
        <v>1298</v>
      </c>
      <c r="B835" s="3" t="s">
        <v>879</v>
      </c>
      <c r="C835" s="3" t="s">
        <v>1501</v>
      </c>
      <c r="D835" s="50" t="s">
        <v>18</v>
      </c>
      <c r="E835" s="32">
        <v>6</v>
      </c>
      <c r="F835" s="67">
        <v>90.38</v>
      </c>
      <c r="G835" s="32">
        <v>24</v>
      </c>
      <c r="H835" s="13">
        <f t="shared" si="62"/>
        <v>112.07</v>
      </c>
      <c r="I835" s="33">
        <f t="shared" si="61"/>
        <v>672.42</v>
      </c>
    </row>
    <row r="836" spans="1:9">
      <c r="C836" s="3" t="s">
        <v>1502</v>
      </c>
      <c r="D836" s="50"/>
      <c r="E836" s="32"/>
      <c r="F836" s="33"/>
      <c r="G836" s="32"/>
      <c r="H836" s="13">
        <f t="shared" si="62"/>
        <v>0</v>
      </c>
      <c r="I836" s="33">
        <f t="shared" si="61"/>
        <v>0</v>
      </c>
    </row>
    <row r="837" spans="1:9">
      <c r="C837" s="3" t="s">
        <v>1503</v>
      </c>
      <c r="D837" s="50"/>
      <c r="E837" s="32"/>
      <c r="F837" s="33"/>
      <c r="G837" s="32"/>
      <c r="H837" s="13">
        <f t="shared" si="62"/>
        <v>0</v>
      </c>
      <c r="I837" s="33">
        <f t="shared" si="61"/>
        <v>0</v>
      </c>
    </row>
    <row r="838" spans="1:9">
      <c r="B838" s="29"/>
      <c r="C838" s="29" t="s">
        <v>880</v>
      </c>
      <c r="D838" s="50"/>
      <c r="E838" s="32"/>
      <c r="F838" s="33"/>
      <c r="G838" s="32"/>
      <c r="H838" s="13">
        <f t="shared" si="62"/>
        <v>0</v>
      </c>
      <c r="I838" s="33">
        <f t="shared" si="61"/>
        <v>0</v>
      </c>
    </row>
    <row r="839" spans="1:9">
      <c r="A839" s="30" t="s">
        <v>1299</v>
      </c>
      <c r="B839" s="3" t="s">
        <v>881</v>
      </c>
      <c r="C839" s="3" t="s">
        <v>1501</v>
      </c>
      <c r="D839" s="50" t="s">
        <v>18</v>
      </c>
      <c r="E839" s="32">
        <v>36</v>
      </c>
      <c r="F839" s="67">
        <v>85.86</v>
      </c>
      <c r="G839" s="32">
        <v>24</v>
      </c>
      <c r="H839" s="13">
        <f t="shared" si="62"/>
        <v>106.46</v>
      </c>
      <c r="I839" s="33">
        <f t="shared" si="61"/>
        <v>3832.56</v>
      </c>
    </row>
    <row r="840" spans="1:9">
      <c r="C840" s="3" t="s">
        <v>1502</v>
      </c>
      <c r="D840" s="50"/>
      <c r="E840" s="32"/>
      <c r="F840" s="12"/>
      <c r="G840" s="32"/>
      <c r="H840" s="13">
        <f t="shared" si="62"/>
        <v>0</v>
      </c>
      <c r="I840" s="33">
        <f t="shared" si="61"/>
        <v>0</v>
      </c>
    </row>
    <row r="841" spans="1:9">
      <c r="C841" s="3" t="s">
        <v>1504</v>
      </c>
      <c r="D841" s="50"/>
      <c r="E841" s="32"/>
      <c r="F841" s="12"/>
      <c r="G841" s="32"/>
      <c r="H841" s="13">
        <f t="shared" si="62"/>
        <v>0</v>
      </c>
      <c r="I841" s="33">
        <f t="shared" si="61"/>
        <v>0</v>
      </c>
    </row>
    <row r="842" spans="1:9">
      <c r="A842" s="30" t="s">
        <v>1303</v>
      </c>
      <c r="B842" s="3" t="s">
        <v>1506</v>
      </c>
      <c r="C842" s="3" t="s">
        <v>1501</v>
      </c>
      <c r="D842" s="50" t="s">
        <v>18</v>
      </c>
      <c r="E842" s="32">
        <v>4</v>
      </c>
      <c r="F842" s="67">
        <v>152.66999999999999</v>
      </c>
      <c r="G842" s="32">
        <v>24</v>
      </c>
      <c r="H842" s="13">
        <f t="shared" si="62"/>
        <v>189.31</v>
      </c>
      <c r="I842" s="33">
        <f t="shared" si="61"/>
        <v>757.24</v>
      </c>
    </row>
    <row r="843" spans="1:9">
      <c r="C843" s="3" t="s">
        <v>1502</v>
      </c>
      <c r="D843" s="50"/>
      <c r="E843" s="32"/>
      <c r="F843" s="33"/>
      <c r="G843" s="32"/>
      <c r="H843" s="13">
        <f t="shared" si="62"/>
        <v>0</v>
      </c>
      <c r="I843" s="33">
        <f t="shared" si="61"/>
        <v>0</v>
      </c>
    </row>
    <row r="844" spans="1:9">
      <c r="C844" s="3" t="s">
        <v>1507</v>
      </c>
      <c r="D844" s="50"/>
      <c r="E844" s="32"/>
      <c r="F844" s="33"/>
      <c r="G844" s="32"/>
      <c r="H844" s="13">
        <f t="shared" si="62"/>
        <v>0</v>
      </c>
      <c r="I844" s="33">
        <f t="shared" si="61"/>
        <v>0</v>
      </c>
    </row>
    <row r="845" spans="1:9">
      <c r="A845" s="30" t="s">
        <v>1301</v>
      </c>
      <c r="B845" s="3" t="s">
        <v>882</v>
      </c>
      <c r="C845" s="3" t="s">
        <v>1508</v>
      </c>
      <c r="D845" s="50" t="s">
        <v>18</v>
      </c>
      <c r="E845" s="32">
        <v>30</v>
      </c>
      <c r="F845" s="67">
        <v>162.81</v>
      </c>
      <c r="G845" s="32">
        <v>24</v>
      </c>
      <c r="H845" s="13">
        <f t="shared" si="62"/>
        <v>201.88</v>
      </c>
      <c r="I845" s="33">
        <f t="shared" si="61"/>
        <v>6056.4</v>
      </c>
    </row>
    <row r="846" spans="1:9">
      <c r="C846" s="3" t="s">
        <v>1509</v>
      </c>
      <c r="D846" s="50"/>
      <c r="E846" s="32"/>
      <c r="F846" s="12"/>
      <c r="G846" s="32"/>
      <c r="H846" s="13">
        <f t="shared" si="62"/>
        <v>0</v>
      </c>
      <c r="I846" s="33">
        <f t="shared" si="61"/>
        <v>0</v>
      </c>
    </row>
    <row r="847" spans="1:9">
      <c r="C847" s="3" t="s">
        <v>1510</v>
      </c>
      <c r="D847" s="50"/>
      <c r="E847" s="32"/>
      <c r="F847" s="12"/>
      <c r="G847" s="32"/>
      <c r="H847" s="13">
        <f t="shared" si="62"/>
        <v>0</v>
      </c>
      <c r="I847" s="33">
        <f t="shared" si="61"/>
        <v>0</v>
      </c>
    </row>
    <row r="848" spans="1:9">
      <c r="C848" s="3" t="s">
        <v>1511</v>
      </c>
      <c r="D848" s="50"/>
      <c r="E848" s="32"/>
      <c r="F848" s="69"/>
      <c r="G848" s="35"/>
      <c r="H848" s="65"/>
      <c r="I848" s="33">
        <f t="shared" si="61"/>
        <v>0</v>
      </c>
    </row>
    <row r="849" spans="1:9">
      <c r="A849" s="30" t="s">
        <v>1305</v>
      </c>
      <c r="B849" s="3" t="s">
        <v>883</v>
      </c>
      <c r="C849" s="3" t="s">
        <v>1512</v>
      </c>
      <c r="D849" s="50" t="s">
        <v>18</v>
      </c>
      <c r="E849" s="32">
        <v>23</v>
      </c>
      <c r="F849" s="67">
        <v>40.53</v>
      </c>
      <c r="G849" s="32">
        <v>24</v>
      </c>
      <c r="H849" s="13">
        <f t="shared" ref="H849" si="63">TRUNC(+F849*((+G849/100)+1),2)</f>
        <v>50.25</v>
      </c>
      <c r="I849" s="33">
        <f t="shared" ref="I849" si="64">TRUNC((+E849*H849),2)</f>
        <v>1155.75</v>
      </c>
    </row>
    <row r="850" spans="1:9">
      <c r="A850" s="41"/>
      <c r="C850" s="3" t="s">
        <v>1513</v>
      </c>
      <c r="D850" s="50"/>
      <c r="E850" s="32"/>
      <c r="F850" s="12"/>
      <c r="G850" s="32"/>
      <c r="I850" s="33"/>
    </row>
    <row r="851" spans="1:9">
      <c r="C851" s="3" t="s">
        <v>1514</v>
      </c>
      <c r="D851" s="50"/>
      <c r="E851" s="32"/>
      <c r="F851" s="12"/>
      <c r="G851" s="32"/>
      <c r="H851" s="13">
        <f t="shared" si="62"/>
        <v>0</v>
      </c>
      <c r="I851" s="33">
        <f t="shared" si="61"/>
        <v>0</v>
      </c>
    </row>
    <row r="852" spans="1:9">
      <c r="B852" s="29"/>
      <c r="C852" s="29" t="s">
        <v>884</v>
      </c>
      <c r="D852" s="50"/>
      <c r="E852" s="32"/>
      <c r="F852" s="69"/>
      <c r="G852" s="32"/>
      <c r="H852" s="13">
        <f t="shared" si="62"/>
        <v>0</v>
      </c>
      <c r="I852" s="33">
        <f t="shared" si="61"/>
        <v>0</v>
      </c>
    </row>
    <row r="853" spans="1:9">
      <c r="A853" s="30" t="s">
        <v>1315</v>
      </c>
      <c r="B853" s="40" t="s">
        <v>885</v>
      </c>
      <c r="C853" s="40" t="s">
        <v>886</v>
      </c>
      <c r="D853" s="64" t="s">
        <v>18</v>
      </c>
      <c r="E853" s="35">
        <v>18</v>
      </c>
      <c r="F853" s="67">
        <v>85.49</v>
      </c>
      <c r="G853" s="35">
        <v>24</v>
      </c>
      <c r="H853" s="65">
        <f t="shared" si="62"/>
        <v>106</v>
      </c>
      <c r="I853" s="56">
        <f t="shared" si="61"/>
        <v>1908</v>
      </c>
    </row>
    <row r="854" spans="1:9">
      <c r="B854" s="40"/>
      <c r="C854" s="40" t="s">
        <v>887</v>
      </c>
      <c r="D854" s="64"/>
      <c r="E854" s="35"/>
      <c r="F854" s="56"/>
      <c r="G854" s="35"/>
      <c r="H854" s="65">
        <f t="shared" si="62"/>
        <v>0</v>
      </c>
      <c r="I854" s="56">
        <f t="shared" si="61"/>
        <v>0</v>
      </c>
    </row>
    <row r="855" spans="1:9">
      <c r="B855" s="40"/>
      <c r="C855" s="40" t="s">
        <v>888</v>
      </c>
      <c r="D855" s="64"/>
      <c r="E855" s="35"/>
      <c r="F855" s="56"/>
      <c r="G855" s="35"/>
      <c r="H855" s="65">
        <f t="shared" si="62"/>
        <v>0</v>
      </c>
      <c r="I855" s="56">
        <f t="shared" si="61"/>
        <v>0</v>
      </c>
    </row>
    <row r="856" spans="1:9">
      <c r="B856" s="40"/>
      <c r="C856" s="40" t="s">
        <v>889</v>
      </c>
      <c r="D856" s="64"/>
      <c r="E856" s="35"/>
      <c r="F856" s="56"/>
      <c r="G856" s="35"/>
      <c r="H856" s="65">
        <f t="shared" si="62"/>
        <v>0</v>
      </c>
      <c r="I856" s="56">
        <f t="shared" si="61"/>
        <v>0</v>
      </c>
    </row>
    <row r="857" spans="1:9">
      <c r="B857" s="40"/>
      <c r="C857" s="40" t="s">
        <v>890</v>
      </c>
      <c r="D857" s="64"/>
      <c r="E857" s="35"/>
      <c r="F857" s="56"/>
      <c r="G857" s="35"/>
      <c r="H857" s="65">
        <f t="shared" si="62"/>
        <v>0</v>
      </c>
      <c r="I857" s="56">
        <f t="shared" si="61"/>
        <v>0</v>
      </c>
    </row>
    <row r="858" spans="1:9">
      <c r="B858" s="40"/>
      <c r="C858" s="40" t="s">
        <v>891</v>
      </c>
      <c r="D858" s="64"/>
      <c r="E858" s="35"/>
      <c r="F858" s="56"/>
      <c r="G858" s="35"/>
      <c r="H858" s="65">
        <f t="shared" si="62"/>
        <v>0</v>
      </c>
      <c r="I858" s="56">
        <f t="shared" si="61"/>
        <v>0</v>
      </c>
    </row>
    <row r="859" spans="1:9">
      <c r="A859" s="30" t="s">
        <v>1333</v>
      </c>
      <c r="B859" s="34" t="s">
        <v>1374</v>
      </c>
      <c r="C859" s="40" t="s">
        <v>892</v>
      </c>
      <c r="D859" s="64" t="s">
        <v>18</v>
      </c>
      <c r="E859" s="35">
        <v>106.2</v>
      </c>
      <c r="F859" s="9">
        <v>241.1</v>
      </c>
      <c r="G859" s="35">
        <v>24</v>
      </c>
      <c r="H859" s="65">
        <f t="shared" si="62"/>
        <v>298.95999999999998</v>
      </c>
      <c r="I859" s="56">
        <f t="shared" si="61"/>
        <v>31749.55</v>
      </c>
    </row>
    <row r="860" spans="1:9">
      <c r="B860" s="40"/>
      <c r="C860" s="40" t="s">
        <v>893</v>
      </c>
      <c r="D860" s="64"/>
      <c r="E860" s="35"/>
      <c r="F860" s="56"/>
      <c r="G860" s="35"/>
      <c r="H860" s="65">
        <f t="shared" si="62"/>
        <v>0</v>
      </c>
      <c r="I860" s="56">
        <f t="shared" si="61"/>
        <v>0</v>
      </c>
    </row>
    <row r="861" spans="1:9">
      <c r="B861" s="40"/>
      <c r="C861" s="40" t="s">
        <v>894</v>
      </c>
      <c r="D861" s="64"/>
      <c r="E861" s="35"/>
      <c r="F861" s="56"/>
      <c r="G861" s="35"/>
      <c r="H861" s="65">
        <f t="shared" si="62"/>
        <v>0</v>
      </c>
      <c r="I861" s="56">
        <f t="shared" si="61"/>
        <v>0</v>
      </c>
    </row>
    <row r="862" spans="1:9">
      <c r="B862" s="40"/>
      <c r="C862" s="40" t="s">
        <v>895</v>
      </c>
      <c r="D862" s="64"/>
      <c r="E862" s="35"/>
      <c r="F862" s="56"/>
      <c r="G862" s="35"/>
      <c r="H862" s="65">
        <f t="shared" si="62"/>
        <v>0</v>
      </c>
      <c r="I862" s="56">
        <f t="shared" si="61"/>
        <v>0</v>
      </c>
    </row>
    <row r="863" spans="1:9">
      <c r="B863" s="40"/>
      <c r="C863" s="40" t="s">
        <v>896</v>
      </c>
      <c r="D863" s="64"/>
      <c r="E863" s="35"/>
      <c r="F863" s="56"/>
      <c r="G863" s="35"/>
      <c r="H863" s="65">
        <f t="shared" si="62"/>
        <v>0</v>
      </c>
      <c r="I863" s="56">
        <f t="shared" si="61"/>
        <v>0</v>
      </c>
    </row>
    <row r="864" spans="1:9">
      <c r="B864" s="40"/>
      <c r="C864" s="40" t="s">
        <v>897</v>
      </c>
      <c r="D864" s="64"/>
      <c r="E864" s="35"/>
      <c r="F864" s="56"/>
      <c r="G864" s="35"/>
      <c r="H864" s="65">
        <f t="shared" si="62"/>
        <v>0</v>
      </c>
      <c r="I864" s="56">
        <f t="shared" si="61"/>
        <v>0</v>
      </c>
    </row>
    <row r="865" spans="1:9">
      <c r="A865" s="30" t="s">
        <v>1304</v>
      </c>
      <c r="B865" s="40" t="s">
        <v>898</v>
      </c>
      <c r="C865" s="40" t="s">
        <v>899</v>
      </c>
      <c r="D865" s="64" t="s">
        <v>18</v>
      </c>
      <c r="E865" s="35">
        <v>28</v>
      </c>
      <c r="F865" s="67">
        <v>61.89</v>
      </c>
      <c r="G865" s="35">
        <v>24</v>
      </c>
      <c r="H865" s="65">
        <f t="shared" si="62"/>
        <v>76.739999999999995</v>
      </c>
      <c r="I865" s="56">
        <f t="shared" si="61"/>
        <v>2148.7199999999998</v>
      </c>
    </row>
    <row r="866" spans="1:9">
      <c r="B866" s="40"/>
      <c r="C866" s="40" t="s">
        <v>900</v>
      </c>
      <c r="D866" s="64"/>
      <c r="E866" s="35"/>
      <c r="F866" s="56"/>
      <c r="G866" s="35"/>
      <c r="H866" s="65">
        <f t="shared" si="62"/>
        <v>0</v>
      </c>
      <c r="I866" s="56">
        <f t="shared" si="61"/>
        <v>0</v>
      </c>
    </row>
    <row r="867" spans="1:9">
      <c r="B867" s="40"/>
      <c r="C867" s="40" t="s">
        <v>901</v>
      </c>
      <c r="D867" s="64"/>
      <c r="E867" s="35"/>
      <c r="F867" s="56"/>
      <c r="G867" s="35"/>
      <c r="H867" s="65">
        <f t="shared" si="62"/>
        <v>0</v>
      </c>
      <c r="I867" s="56">
        <f t="shared" si="61"/>
        <v>0</v>
      </c>
    </row>
    <row r="868" spans="1:9">
      <c r="A868" s="30" t="s">
        <v>1302</v>
      </c>
      <c r="B868" s="40" t="s">
        <v>902</v>
      </c>
      <c r="C868" s="40" t="s">
        <v>903</v>
      </c>
      <c r="D868" s="64" t="s">
        <v>18</v>
      </c>
      <c r="E868" s="35">
        <v>28</v>
      </c>
      <c r="F868" s="67">
        <v>148.1</v>
      </c>
      <c r="G868" s="35">
        <v>24</v>
      </c>
      <c r="H868" s="65">
        <f t="shared" si="62"/>
        <v>183.64</v>
      </c>
      <c r="I868" s="56">
        <f t="shared" si="61"/>
        <v>5141.92</v>
      </c>
    </row>
    <row r="869" spans="1:9">
      <c r="B869" s="40"/>
      <c r="C869" s="40" t="s">
        <v>904</v>
      </c>
      <c r="D869" s="64"/>
      <c r="E869" s="35"/>
      <c r="F869" s="56"/>
      <c r="G869" s="35"/>
      <c r="H869" s="65">
        <f t="shared" si="62"/>
        <v>0</v>
      </c>
      <c r="I869" s="56">
        <f t="shared" si="61"/>
        <v>0</v>
      </c>
    </row>
    <row r="870" spans="1:9">
      <c r="B870" s="40"/>
      <c r="C870" s="40" t="s">
        <v>905</v>
      </c>
      <c r="D870" s="64"/>
      <c r="E870" s="35"/>
      <c r="F870" s="56"/>
      <c r="G870" s="35"/>
      <c r="H870" s="65">
        <f t="shared" si="62"/>
        <v>0</v>
      </c>
      <c r="I870" s="56">
        <f t="shared" si="61"/>
        <v>0</v>
      </c>
    </row>
    <row r="871" spans="1:9">
      <c r="B871" s="40"/>
      <c r="C871" s="40" t="s">
        <v>906</v>
      </c>
      <c r="D871" s="64"/>
      <c r="E871" s="35"/>
      <c r="F871" s="56"/>
      <c r="G871" s="35"/>
      <c r="H871" s="65">
        <f t="shared" si="62"/>
        <v>0</v>
      </c>
      <c r="I871" s="56">
        <f t="shared" si="61"/>
        <v>0</v>
      </c>
    </row>
    <row r="872" spans="1:9" ht="39" customHeight="1">
      <c r="A872" s="30" t="s">
        <v>1306</v>
      </c>
      <c r="B872" s="41" t="s">
        <v>1515</v>
      </c>
      <c r="C872" s="40" t="s">
        <v>1516</v>
      </c>
      <c r="D872" s="50" t="s">
        <v>18</v>
      </c>
      <c r="E872" s="32">
        <v>2</v>
      </c>
      <c r="F872" s="55">
        <v>242.58</v>
      </c>
      <c r="G872" s="32">
        <v>24</v>
      </c>
      <c r="H872" s="13">
        <f t="shared" si="62"/>
        <v>300.79000000000002</v>
      </c>
      <c r="I872" s="33">
        <f t="shared" si="61"/>
        <v>601.58000000000004</v>
      </c>
    </row>
    <row r="873" spans="1:9">
      <c r="A873" s="30" t="s">
        <v>1235</v>
      </c>
      <c r="B873" s="40" t="s">
        <v>907</v>
      </c>
      <c r="C873" s="29" t="s">
        <v>908</v>
      </c>
      <c r="D873" s="50" t="s">
        <v>18</v>
      </c>
      <c r="E873" s="32">
        <v>1</v>
      </c>
      <c r="F873" s="55">
        <v>49900</v>
      </c>
      <c r="G873" s="32">
        <v>24</v>
      </c>
      <c r="H873" s="13">
        <f t="shared" si="62"/>
        <v>61876</v>
      </c>
      <c r="I873" s="33">
        <f t="shared" si="61"/>
        <v>61876</v>
      </c>
    </row>
    <row r="874" spans="1:9">
      <c r="B874" s="40"/>
      <c r="C874" s="29" t="s">
        <v>909</v>
      </c>
      <c r="D874" s="50"/>
      <c r="E874" s="32"/>
      <c r="F874" s="33"/>
      <c r="G874" s="32"/>
      <c r="H874" s="13">
        <f t="shared" si="62"/>
        <v>0</v>
      </c>
      <c r="I874" s="33">
        <f t="shared" si="61"/>
        <v>0</v>
      </c>
    </row>
    <row r="875" spans="1:9">
      <c r="B875" s="40"/>
      <c r="C875" s="29" t="s">
        <v>910</v>
      </c>
      <c r="D875" s="50"/>
      <c r="E875" s="32"/>
      <c r="F875" s="33"/>
      <c r="G875" s="32"/>
      <c r="H875" s="13">
        <f t="shared" si="62"/>
        <v>0</v>
      </c>
      <c r="I875" s="33">
        <f t="shared" si="61"/>
        <v>0</v>
      </c>
    </row>
    <row r="876" spans="1:9">
      <c r="B876" s="40"/>
      <c r="C876" s="29" t="s">
        <v>911</v>
      </c>
      <c r="D876" s="50"/>
      <c r="E876" s="32"/>
      <c r="F876" s="33"/>
      <c r="G876" s="32"/>
      <c r="H876" s="13">
        <f t="shared" si="62"/>
        <v>0</v>
      </c>
      <c r="I876" s="33">
        <f t="shared" si="61"/>
        <v>0</v>
      </c>
    </row>
    <row r="877" spans="1:9">
      <c r="B877" s="40"/>
      <c r="C877" s="29" t="s">
        <v>912</v>
      </c>
      <c r="D877" s="50"/>
      <c r="E877" s="32"/>
      <c r="F877" s="33"/>
      <c r="G877" s="32"/>
      <c r="H877" s="13">
        <f t="shared" si="62"/>
        <v>0</v>
      </c>
      <c r="I877" s="33">
        <f t="shared" si="61"/>
        <v>0</v>
      </c>
    </row>
    <row r="878" spans="1:9">
      <c r="B878" s="40"/>
      <c r="C878" s="29" t="s">
        <v>913</v>
      </c>
      <c r="D878" s="50"/>
      <c r="E878" s="32"/>
      <c r="F878" s="33"/>
      <c r="G878" s="32"/>
      <c r="H878" s="13">
        <f t="shared" si="62"/>
        <v>0</v>
      </c>
      <c r="I878" s="33">
        <f t="shared" si="61"/>
        <v>0</v>
      </c>
    </row>
    <row r="879" spans="1:9">
      <c r="A879" s="30" t="s">
        <v>1317</v>
      </c>
      <c r="B879" s="41" t="s">
        <v>1517</v>
      </c>
      <c r="C879" s="40" t="s">
        <v>1518</v>
      </c>
      <c r="D879" s="50" t="s">
        <v>18</v>
      </c>
      <c r="E879" s="32">
        <v>2</v>
      </c>
      <c r="F879" s="67">
        <v>960.91</v>
      </c>
      <c r="G879" s="32">
        <v>24</v>
      </c>
      <c r="H879" s="13">
        <f t="shared" si="62"/>
        <v>1191.52</v>
      </c>
      <c r="I879" s="33">
        <f t="shared" si="61"/>
        <v>2383.04</v>
      </c>
    </row>
    <row r="880" spans="1:9">
      <c r="B880" s="41"/>
      <c r="C880" s="40" t="s">
        <v>1519</v>
      </c>
      <c r="D880" s="50"/>
      <c r="E880" s="32"/>
      <c r="F880" s="69"/>
      <c r="G880" s="32"/>
      <c r="I880" s="33"/>
    </row>
    <row r="881" spans="1:9">
      <c r="B881" s="41"/>
      <c r="C881" s="40" t="s">
        <v>1520</v>
      </c>
      <c r="D881" s="50"/>
      <c r="E881" s="32"/>
      <c r="F881" s="69"/>
      <c r="G881" s="32"/>
      <c r="I881" s="33"/>
    </row>
    <row r="882" spans="1:9">
      <c r="A882" s="30" t="s">
        <v>1521</v>
      </c>
      <c r="B882" s="41" t="s">
        <v>1522</v>
      </c>
      <c r="C882" s="40" t="s">
        <v>1523</v>
      </c>
      <c r="D882" s="50" t="s">
        <v>18</v>
      </c>
      <c r="E882" s="32">
        <v>5</v>
      </c>
      <c r="F882" s="67">
        <v>386.59</v>
      </c>
      <c r="G882" s="32">
        <v>24</v>
      </c>
      <c r="H882" s="13">
        <f t="shared" ref="H882:H886" si="65">TRUNC(+F882*((+G882/100)+1),2)</f>
        <v>479.37</v>
      </c>
      <c r="I882" s="33">
        <f t="shared" ref="I882:I886" si="66">TRUNC((+E882*H882),2)</f>
        <v>2396.85</v>
      </c>
    </row>
    <row r="883" spans="1:9">
      <c r="A883" s="41"/>
      <c r="B883" s="41"/>
      <c r="C883" s="40" t="s">
        <v>1524</v>
      </c>
      <c r="D883" s="50"/>
      <c r="E883" s="32"/>
      <c r="F883" s="69"/>
      <c r="G883" s="32"/>
      <c r="I883" s="33"/>
    </row>
    <row r="884" spans="1:9">
      <c r="A884" s="81"/>
      <c r="B884" s="81"/>
      <c r="C884" s="78" t="s">
        <v>1525</v>
      </c>
      <c r="D884" s="50"/>
      <c r="E884" s="32"/>
      <c r="F884" s="83"/>
      <c r="G884" s="32"/>
      <c r="I884" s="33"/>
    </row>
    <row r="885" spans="1:9">
      <c r="A885" s="81"/>
      <c r="B885" s="81"/>
      <c r="C885" s="78" t="s">
        <v>1526</v>
      </c>
      <c r="D885" s="50"/>
      <c r="E885" s="32"/>
      <c r="F885" s="83"/>
      <c r="G885" s="32"/>
      <c r="I885" s="33"/>
    </row>
    <row r="886" spans="1:9">
      <c r="A886" s="82" t="s">
        <v>1527</v>
      </c>
      <c r="B886" s="81" t="s">
        <v>1528</v>
      </c>
      <c r="C886" s="78" t="s">
        <v>1529</v>
      </c>
      <c r="D886" s="50" t="s">
        <v>18</v>
      </c>
      <c r="E886" s="32">
        <v>9</v>
      </c>
      <c r="F886" s="84">
        <v>146.12</v>
      </c>
      <c r="G886" s="32">
        <v>24</v>
      </c>
      <c r="H886" s="13">
        <f t="shared" si="65"/>
        <v>181.18</v>
      </c>
      <c r="I886" s="33">
        <f t="shared" si="66"/>
        <v>1630.62</v>
      </c>
    </row>
    <row r="887" spans="1:9">
      <c r="A887" s="81"/>
      <c r="B887" s="81"/>
      <c r="C887" s="78" t="s">
        <v>1530</v>
      </c>
      <c r="D887" s="50"/>
      <c r="E887" s="32"/>
      <c r="F887" s="33"/>
      <c r="G887" s="32"/>
      <c r="I887" s="33"/>
    </row>
    <row r="888" spans="1:9">
      <c r="A888" s="81"/>
      <c r="B888" s="81"/>
      <c r="C888" s="78" t="s">
        <v>1531</v>
      </c>
      <c r="D888" s="50"/>
      <c r="E888" s="32"/>
      <c r="F888" s="33"/>
      <c r="G888" s="32"/>
      <c r="I888" s="33"/>
    </row>
    <row r="889" spans="1:9">
      <c r="A889" s="81"/>
      <c r="B889" s="81"/>
      <c r="C889" s="78" t="s">
        <v>1532</v>
      </c>
      <c r="D889" s="50"/>
      <c r="E889" s="32"/>
      <c r="F889" s="33"/>
      <c r="G889" s="32"/>
      <c r="I889" s="33"/>
    </row>
    <row r="890" spans="1:9">
      <c r="A890" s="30" t="s">
        <v>1318</v>
      </c>
      <c r="B890" s="40" t="s">
        <v>914</v>
      </c>
      <c r="C890" s="29" t="s">
        <v>915</v>
      </c>
      <c r="D890" s="50" t="s">
        <v>18</v>
      </c>
      <c r="E890" s="32">
        <v>2</v>
      </c>
      <c r="F890" s="462">
        <v>1452.55</v>
      </c>
      <c r="G890" s="32">
        <v>24</v>
      </c>
      <c r="H890" s="13">
        <f t="shared" si="62"/>
        <v>1801.16</v>
      </c>
      <c r="I890" s="33">
        <f t="shared" si="61"/>
        <v>3602.32</v>
      </c>
    </row>
    <row r="891" spans="1:9">
      <c r="B891" s="40"/>
      <c r="C891" s="29" t="s">
        <v>916</v>
      </c>
      <c r="D891" s="50"/>
      <c r="E891" s="32"/>
      <c r="F891" s="462"/>
      <c r="G891" s="32"/>
      <c r="H891" s="13">
        <f t="shared" si="62"/>
        <v>0</v>
      </c>
      <c r="I891" s="33">
        <f t="shared" si="61"/>
        <v>0</v>
      </c>
    </row>
    <row r="892" spans="1:9">
      <c r="A892" s="30" t="s">
        <v>1316</v>
      </c>
      <c r="B892" s="81" t="s">
        <v>1533</v>
      </c>
      <c r="C892" s="78" t="s">
        <v>917</v>
      </c>
      <c r="D892" s="50" t="s">
        <v>918</v>
      </c>
      <c r="E892" s="32">
        <v>25</v>
      </c>
      <c r="F892" s="84">
        <v>4631.82</v>
      </c>
      <c r="G892" s="32">
        <v>24</v>
      </c>
      <c r="H892" s="13">
        <f t="shared" si="62"/>
        <v>5743.45</v>
      </c>
      <c r="I892" s="33">
        <f t="shared" si="61"/>
        <v>143586.25</v>
      </c>
    </row>
    <row r="893" spans="1:9">
      <c r="B893" s="41"/>
      <c r="C893" s="41" t="s">
        <v>919</v>
      </c>
      <c r="D893" s="50"/>
      <c r="E893" s="32"/>
      <c r="F893" s="69"/>
      <c r="G893" s="32"/>
      <c r="H893" s="13">
        <f t="shared" si="62"/>
        <v>0</v>
      </c>
      <c r="I893" s="33">
        <f t="shared" si="61"/>
        <v>0</v>
      </c>
    </row>
    <row r="894" spans="1:9">
      <c r="B894" s="41"/>
      <c r="C894" s="41" t="s">
        <v>920</v>
      </c>
      <c r="D894" s="50"/>
      <c r="E894" s="32"/>
      <c r="F894" s="69"/>
      <c r="G894" s="32"/>
      <c r="H894" s="13">
        <f t="shared" si="62"/>
        <v>0</v>
      </c>
      <c r="I894" s="33">
        <f t="shared" ref="I894:I930" si="67">TRUNC((+E894*H894),2)</f>
        <v>0</v>
      </c>
    </row>
    <row r="895" spans="1:9">
      <c r="B895" s="41"/>
      <c r="C895" s="41" t="s">
        <v>921</v>
      </c>
      <c r="D895" s="50"/>
      <c r="E895" s="32"/>
      <c r="F895" s="69"/>
      <c r="G895" s="32"/>
      <c r="H895" s="13">
        <f t="shared" ref="H895:H930" si="68">TRUNC(+F895*((+G895/100)+1),2)</f>
        <v>0</v>
      </c>
      <c r="I895" s="33">
        <f t="shared" si="67"/>
        <v>0</v>
      </c>
    </row>
    <row r="896" spans="1:9">
      <c r="B896" s="41"/>
      <c r="C896" s="41" t="s">
        <v>32</v>
      </c>
      <c r="D896" s="50"/>
      <c r="E896" s="32"/>
      <c r="F896" s="69"/>
      <c r="G896" s="32"/>
      <c r="H896" s="13">
        <f t="shared" si="68"/>
        <v>0</v>
      </c>
      <c r="I896" s="33">
        <f t="shared" si="67"/>
        <v>0</v>
      </c>
    </row>
    <row r="897" spans="1:9">
      <c r="A897" s="30" t="s">
        <v>1308</v>
      </c>
      <c r="B897" s="3" t="s">
        <v>922</v>
      </c>
      <c r="C897" s="3" t="s">
        <v>923</v>
      </c>
      <c r="D897" s="50" t="s">
        <v>18</v>
      </c>
      <c r="E897" s="32">
        <v>3</v>
      </c>
      <c r="F897" s="67">
        <v>108.43</v>
      </c>
      <c r="G897" s="32">
        <v>24</v>
      </c>
      <c r="H897" s="13">
        <f t="shared" si="68"/>
        <v>134.44999999999999</v>
      </c>
      <c r="I897" s="33">
        <f t="shared" si="67"/>
        <v>403.35</v>
      </c>
    </row>
    <row r="898" spans="1:9">
      <c r="C898" s="3" t="s">
        <v>924</v>
      </c>
      <c r="D898" s="50"/>
      <c r="E898" s="32"/>
      <c r="F898" s="12"/>
      <c r="G898" s="32"/>
      <c r="H898" s="13">
        <f t="shared" si="68"/>
        <v>0</v>
      </c>
      <c r="I898" s="33">
        <f t="shared" si="67"/>
        <v>0</v>
      </c>
    </row>
    <row r="899" spans="1:9">
      <c r="A899" s="30" t="s">
        <v>1309</v>
      </c>
      <c r="B899" s="3" t="s">
        <v>925</v>
      </c>
      <c r="C899" s="3" t="s">
        <v>926</v>
      </c>
      <c r="D899" s="50" t="s">
        <v>18</v>
      </c>
      <c r="E899" s="32">
        <v>5</v>
      </c>
      <c r="F899" s="67">
        <v>372.93</v>
      </c>
      <c r="G899" s="32">
        <v>24</v>
      </c>
      <c r="H899" s="13">
        <f t="shared" si="68"/>
        <v>462.43</v>
      </c>
      <c r="I899" s="33">
        <f t="shared" si="67"/>
        <v>2312.15</v>
      </c>
    </row>
    <row r="900" spans="1:9">
      <c r="C900" s="3" t="s">
        <v>660</v>
      </c>
      <c r="D900" s="50"/>
      <c r="E900" s="32"/>
      <c r="F900" s="12"/>
      <c r="G900" s="32"/>
      <c r="H900" s="13">
        <f t="shared" si="68"/>
        <v>0</v>
      </c>
      <c r="I900" s="33">
        <f t="shared" si="67"/>
        <v>0</v>
      </c>
    </row>
    <row r="901" spans="1:9">
      <c r="A901" s="30" t="s">
        <v>1321</v>
      </c>
      <c r="B901" s="41" t="s">
        <v>927</v>
      </c>
      <c r="C901" s="41" t="s">
        <v>928</v>
      </c>
      <c r="D901" s="50" t="s">
        <v>18</v>
      </c>
      <c r="E901" s="32">
        <v>1</v>
      </c>
      <c r="F901" s="67">
        <v>334.06</v>
      </c>
      <c r="G901" s="32">
        <v>24</v>
      </c>
      <c r="H901" s="13">
        <f t="shared" si="68"/>
        <v>414.23</v>
      </c>
      <c r="I901" s="33">
        <f t="shared" si="67"/>
        <v>414.23</v>
      </c>
    </row>
    <row r="902" spans="1:9">
      <c r="B902" s="41"/>
      <c r="C902" s="41" t="s">
        <v>929</v>
      </c>
      <c r="D902" s="50"/>
      <c r="E902" s="32"/>
      <c r="F902" s="33"/>
      <c r="G902" s="32"/>
      <c r="H902" s="13">
        <f t="shared" si="68"/>
        <v>0</v>
      </c>
      <c r="I902" s="33">
        <f t="shared" si="67"/>
        <v>0</v>
      </c>
    </row>
    <row r="903" spans="1:9">
      <c r="A903" s="30" t="s">
        <v>1319</v>
      </c>
      <c r="B903" s="40" t="s">
        <v>930</v>
      </c>
      <c r="C903" s="29" t="s">
        <v>931</v>
      </c>
      <c r="D903" s="50" t="s">
        <v>18</v>
      </c>
      <c r="E903" s="32">
        <v>1</v>
      </c>
      <c r="F903" s="67">
        <v>8983.51</v>
      </c>
      <c r="G903" s="32">
        <v>24</v>
      </c>
      <c r="H903" s="13">
        <f t="shared" si="68"/>
        <v>11139.55</v>
      </c>
      <c r="I903" s="33">
        <f t="shared" si="67"/>
        <v>11139.55</v>
      </c>
    </row>
    <row r="904" spans="1:9">
      <c r="B904" s="40"/>
      <c r="C904" s="29" t="s">
        <v>932</v>
      </c>
      <c r="D904" s="50"/>
      <c r="E904" s="32"/>
      <c r="F904" s="33"/>
      <c r="G904" s="32"/>
      <c r="H904" s="13">
        <f t="shared" si="68"/>
        <v>0</v>
      </c>
      <c r="I904" s="33">
        <f t="shared" si="67"/>
        <v>0</v>
      </c>
    </row>
    <row r="905" spans="1:9">
      <c r="B905" s="40"/>
      <c r="C905" s="29" t="s">
        <v>933</v>
      </c>
      <c r="D905" s="50"/>
      <c r="E905" s="32"/>
      <c r="F905" s="33"/>
      <c r="G905" s="32"/>
      <c r="H905" s="13">
        <f t="shared" si="68"/>
        <v>0</v>
      </c>
      <c r="I905" s="33">
        <f t="shared" si="67"/>
        <v>0</v>
      </c>
    </row>
    <row r="906" spans="1:9">
      <c r="B906" s="40"/>
      <c r="C906" s="29" t="s">
        <v>934</v>
      </c>
      <c r="D906" s="50"/>
      <c r="E906" s="32"/>
      <c r="F906" s="33"/>
      <c r="G906" s="32"/>
      <c r="H906" s="13">
        <f t="shared" si="68"/>
        <v>0</v>
      </c>
      <c r="I906" s="33">
        <f t="shared" si="67"/>
        <v>0</v>
      </c>
    </row>
    <row r="907" spans="1:9">
      <c r="B907" s="40"/>
      <c r="C907" s="29" t="s">
        <v>935</v>
      </c>
      <c r="D907" s="50"/>
      <c r="E907" s="32"/>
      <c r="F907" s="33"/>
      <c r="G907" s="32"/>
      <c r="H907" s="13">
        <f t="shared" si="68"/>
        <v>0</v>
      </c>
      <c r="I907" s="33">
        <f t="shared" si="67"/>
        <v>0</v>
      </c>
    </row>
    <row r="908" spans="1:9">
      <c r="A908" s="30" t="s">
        <v>1320</v>
      </c>
      <c r="B908" s="40" t="s">
        <v>936</v>
      </c>
      <c r="C908" s="29" t="s">
        <v>931</v>
      </c>
      <c r="D908" s="50" t="s">
        <v>18</v>
      </c>
      <c r="E908" s="32">
        <v>1</v>
      </c>
      <c r="F908" s="67">
        <v>13475.27</v>
      </c>
      <c r="G908" s="32">
        <v>24</v>
      </c>
      <c r="H908" s="13">
        <f t="shared" si="68"/>
        <v>16709.330000000002</v>
      </c>
      <c r="I908" s="33">
        <f t="shared" si="67"/>
        <v>16709.330000000002</v>
      </c>
    </row>
    <row r="909" spans="1:9">
      <c r="B909" s="40"/>
      <c r="C909" s="29" t="s">
        <v>937</v>
      </c>
      <c r="D909" s="50"/>
      <c r="E909" s="32"/>
      <c r="F909" s="33"/>
      <c r="G909" s="32"/>
      <c r="H909" s="13">
        <f t="shared" si="68"/>
        <v>0</v>
      </c>
      <c r="I909" s="33">
        <f t="shared" si="67"/>
        <v>0</v>
      </c>
    </row>
    <row r="910" spans="1:9">
      <c r="B910" s="40"/>
      <c r="C910" s="29" t="s">
        <v>938</v>
      </c>
      <c r="D910" s="50"/>
      <c r="E910" s="32"/>
      <c r="F910" s="33"/>
      <c r="G910" s="32"/>
      <c r="H910" s="13">
        <f t="shared" si="68"/>
        <v>0</v>
      </c>
      <c r="I910" s="33">
        <f t="shared" si="67"/>
        <v>0</v>
      </c>
    </row>
    <row r="911" spans="1:9">
      <c r="B911" s="40"/>
      <c r="C911" s="29" t="s">
        <v>939</v>
      </c>
      <c r="D911" s="50"/>
      <c r="E911" s="32"/>
      <c r="F911" s="33"/>
      <c r="G911" s="32"/>
      <c r="H911" s="13">
        <f t="shared" si="68"/>
        <v>0</v>
      </c>
      <c r="I911" s="33">
        <f t="shared" si="67"/>
        <v>0</v>
      </c>
    </row>
    <row r="912" spans="1:9">
      <c r="B912" s="40"/>
      <c r="C912" s="29" t="s">
        <v>940</v>
      </c>
      <c r="D912" s="50"/>
      <c r="E912" s="32"/>
      <c r="F912" s="33"/>
      <c r="G912" s="32"/>
      <c r="H912" s="13">
        <f t="shared" si="68"/>
        <v>0</v>
      </c>
      <c r="I912" s="33">
        <f t="shared" si="67"/>
        <v>0</v>
      </c>
    </row>
    <row r="913" spans="1:9">
      <c r="B913" s="40"/>
      <c r="C913" s="29" t="s">
        <v>941</v>
      </c>
      <c r="D913" s="50"/>
      <c r="E913" s="32"/>
      <c r="F913" s="33"/>
      <c r="G913" s="32"/>
      <c r="H913" s="13">
        <f t="shared" si="68"/>
        <v>0</v>
      </c>
      <c r="I913" s="33">
        <f t="shared" si="67"/>
        <v>0</v>
      </c>
    </row>
    <row r="914" spans="1:9">
      <c r="A914" s="30" t="s">
        <v>1337</v>
      </c>
      <c r="B914" s="3" t="s">
        <v>942</v>
      </c>
      <c r="C914" s="3" t="s">
        <v>943</v>
      </c>
      <c r="D914" s="50" t="s">
        <v>25</v>
      </c>
      <c r="E914" s="32">
        <v>3.3</v>
      </c>
      <c r="F914" s="67">
        <v>417.76</v>
      </c>
      <c r="G914" s="32">
        <v>24</v>
      </c>
      <c r="H914" s="13">
        <f t="shared" si="68"/>
        <v>518.02</v>
      </c>
      <c r="I914" s="33">
        <f t="shared" si="67"/>
        <v>1709.46</v>
      </c>
    </row>
    <row r="915" spans="1:9">
      <c r="C915" s="3" t="s">
        <v>944</v>
      </c>
      <c r="D915" s="50"/>
      <c r="E915" s="32"/>
      <c r="F915" s="12"/>
      <c r="G915" s="32"/>
      <c r="H915" s="13">
        <f t="shared" si="68"/>
        <v>0</v>
      </c>
      <c r="I915" s="33">
        <f t="shared" si="67"/>
        <v>0</v>
      </c>
    </row>
    <row r="916" spans="1:9">
      <c r="C916" s="3" t="s">
        <v>945</v>
      </c>
      <c r="D916" s="50"/>
      <c r="E916" s="32"/>
      <c r="F916" s="12"/>
      <c r="G916" s="32"/>
      <c r="H916" s="13">
        <f t="shared" si="68"/>
        <v>0</v>
      </c>
      <c r="I916" s="33">
        <f t="shared" si="67"/>
        <v>0</v>
      </c>
    </row>
    <row r="917" spans="1:9">
      <c r="C917" s="3" t="s">
        <v>296</v>
      </c>
      <c r="D917" s="50"/>
      <c r="E917" s="32"/>
      <c r="F917" s="12"/>
      <c r="G917" s="32"/>
      <c r="H917" s="13">
        <f t="shared" si="68"/>
        <v>0</v>
      </c>
      <c r="I917" s="33">
        <f t="shared" si="67"/>
        <v>0</v>
      </c>
    </row>
    <row r="918" spans="1:9">
      <c r="A918" s="30" t="s">
        <v>1289</v>
      </c>
      <c r="B918" s="3" t="s">
        <v>946</v>
      </c>
      <c r="C918" s="3" t="s">
        <v>947</v>
      </c>
      <c r="D918" s="50" t="s">
        <v>29</v>
      </c>
      <c r="E918" s="32">
        <v>10.68</v>
      </c>
      <c r="F918" s="67">
        <v>46.57</v>
      </c>
      <c r="G918" s="32">
        <v>24</v>
      </c>
      <c r="H918" s="13">
        <f t="shared" si="68"/>
        <v>57.74</v>
      </c>
      <c r="I918" s="33">
        <f t="shared" si="67"/>
        <v>616.66</v>
      </c>
    </row>
    <row r="919" spans="1:9">
      <c r="C919" s="3" t="s">
        <v>948</v>
      </c>
      <c r="D919" s="50"/>
      <c r="E919" s="32"/>
      <c r="F919" s="12"/>
      <c r="G919" s="32"/>
      <c r="H919" s="13">
        <f t="shared" si="68"/>
        <v>0</v>
      </c>
      <c r="I919" s="33">
        <f t="shared" si="67"/>
        <v>0</v>
      </c>
    </row>
    <row r="920" spans="1:9">
      <c r="A920" s="30" t="s">
        <v>1284</v>
      </c>
      <c r="B920" s="3" t="s">
        <v>949</v>
      </c>
      <c r="C920" s="3" t="s">
        <v>950</v>
      </c>
      <c r="D920" s="50" t="s">
        <v>25</v>
      </c>
      <c r="E920" s="32">
        <v>2.84</v>
      </c>
      <c r="F920" s="67">
        <v>385.82</v>
      </c>
      <c r="G920" s="32">
        <v>24</v>
      </c>
      <c r="H920" s="13">
        <f t="shared" si="68"/>
        <v>478.41</v>
      </c>
      <c r="I920" s="33">
        <f t="shared" si="67"/>
        <v>1358.68</v>
      </c>
    </row>
    <row r="921" spans="1:9">
      <c r="C921" s="3" t="s">
        <v>951</v>
      </c>
      <c r="D921" s="50"/>
      <c r="E921" s="32"/>
      <c r="F921" s="33"/>
      <c r="G921" s="32"/>
      <c r="H921" s="13">
        <f t="shared" si="68"/>
        <v>0</v>
      </c>
      <c r="I921" s="33">
        <f t="shared" si="67"/>
        <v>0</v>
      </c>
    </row>
    <row r="922" spans="1:9">
      <c r="C922" s="3" t="s">
        <v>1534</v>
      </c>
      <c r="D922" s="50"/>
      <c r="E922" s="32"/>
      <c r="F922" s="33"/>
      <c r="G922" s="32"/>
      <c r="H922" s="13">
        <f t="shared" si="68"/>
        <v>0</v>
      </c>
      <c r="I922" s="33">
        <f t="shared" si="67"/>
        <v>0</v>
      </c>
    </row>
    <row r="923" spans="1:9">
      <c r="C923" s="3" t="s">
        <v>299</v>
      </c>
      <c r="D923" s="50"/>
      <c r="E923" s="32"/>
      <c r="F923" s="33"/>
      <c r="G923" s="32"/>
      <c r="H923" s="13">
        <f t="shared" si="68"/>
        <v>0</v>
      </c>
      <c r="I923" s="33">
        <f t="shared" si="67"/>
        <v>0</v>
      </c>
    </row>
    <row r="924" spans="1:9">
      <c r="A924" s="30" t="s">
        <v>1323</v>
      </c>
      <c r="B924" s="40" t="s">
        <v>952</v>
      </c>
      <c r="C924" s="29" t="s">
        <v>953</v>
      </c>
      <c r="D924" s="50" t="s">
        <v>18</v>
      </c>
      <c r="E924" s="35">
        <v>168</v>
      </c>
      <c r="F924" s="9">
        <v>990</v>
      </c>
      <c r="G924" s="32">
        <v>24</v>
      </c>
      <c r="H924" s="13">
        <f t="shared" si="68"/>
        <v>1227.5999999999999</v>
      </c>
      <c r="I924" s="33">
        <f t="shared" si="67"/>
        <v>206236.79999999999</v>
      </c>
    </row>
    <row r="925" spans="1:9">
      <c r="B925" s="40"/>
      <c r="C925" s="29" t="s">
        <v>954</v>
      </c>
      <c r="D925" s="50"/>
      <c r="E925" s="32"/>
      <c r="F925" s="33"/>
      <c r="G925" s="32"/>
      <c r="H925" s="13">
        <f t="shared" si="68"/>
        <v>0</v>
      </c>
      <c r="I925" s="33">
        <f t="shared" si="67"/>
        <v>0</v>
      </c>
    </row>
    <row r="926" spans="1:9">
      <c r="B926" s="40"/>
      <c r="C926" s="29" t="s">
        <v>955</v>
      </c>
      <c r="D926" s="50"/>
      <c r="E926" s="32"/>
      <c r="F926" s="33"/>
      <c r="G926" s="32"/>
      <c r="H926" s="13">
        <f t="shared" si="68"/>
        <v>0</v>
      </c>
      <c r="I926" s="33">
        <f t="shared" si="67"/>
        <v>0</v>
      </c>
    </row>
    <row r="927" spans="1:9">
      <c r="B927" s="40"/>
      <c r="C927" s="29" t="s">
        <v>956</v>
      </c>
      <c r="D927" s="50"/>
      <c r="E927" s="32"/>
      <c r="F927" s="33"/>
      <c r="G927" s="32"/>
      <c r="H927" s="13">
        <f t="shared" si="68"/>
        <v>0</v>
      </c>
      <c r="I927" s="33">
        <f t="shared" si="67"/>
        <v>0</v>
      </c>
    </row>
    <row r="928" spans="1:9">
      <c r="B928" s="40"/>
      <c r="C928" s="29" t="s">
        <v>957</v>
      </c>
      <c r="D928" s="50"/>
      <c r="E928" s="32"/>
      <c r="F928" s="33"/>
      <c r="G928" s="32"/>
      <c r="H928" s="13">
        <f t="shared" si="68"/>
        <v>0</v>
      </c>
      <c r="I928" s="33">
        <f t="shared" si="67"/>
        <v>0</v>
      </c>
    </row>
    <row r="929" spans="1:12">
      <c r="B929" s="40"/>
      <c r="C929" s="29" t="s">
        <v>958</v>
      </c>
      <c r="D929" s="50"/>
      <c r="E929" s="32"/>
      <c r="F929" s="33"/>
      <c r="G929" s="32"/>
      <c r="H929" s="13">
        <f t="shared" si="68"/>
        <v>0</v>
      </c>
      <c r="I929" s="33">
        <f t="shared" si="67"/>
        <v>0</v>
      </c>
    </row>
    <row r="930" spans="1:12">
      <c r="B930" s="29"/>
      <c r="C930" s="29"/>
      <c r="D930" s="50"/>
      <c r="E930" s="32"/>
      <c r="F930" s="33"/>
      <c r="G930" s="32"/>
      <c r="H930" s="13">
        <f t="shared" si="68"/>
        <v>0</v>
      </c>
      <c r="I930" s="33">
        <f t="shared" si="67"/>
        <v>0</v>
      </c>
    </row>
    <row r="931" spans="1:12">
      <c r="B931" s="37"/>
      <c r="C931" s="37" t="s">
        <v>19</v>
      </c>
      <c r="D931" s="52"/>
      <c r="E931" s="38"/>
      <c r="F931" s="39"/>
      <c r="G931" s="38"/>
      <c r="H931" s="38"/>
      <c r="I931" s="86">
        <f>SUM(I762:I930)</f>
        <v>525644.79</v>
      </c>
    </row>
    <row r="932" spans="1:12">
      <c r="B932" s="29"/>
      <c r="C932" s="29"/>
      <c r="D932" s="50"/>
      <c r="E932" s="32"/>
      <c r="F932" s="33"/>
      <c r="G932" s="32"/>
      <c r="H932" s="32"/>
      <c r="I932" s="33"/>
    </row>
    <row r="933" spans="1:12">
      <c r="A933" s="16"/>
      <c r="B933" s="37" t="s">
        <v>959</v>
      </c>
      <c r="C933" s="37" t="s">
        <v>960</v>
      </c>
      <c r="D933" s="52"/>
      <c r="E933" s="38"/>
      <c r="F933" s="39"/>
      <c r="G933" s="38"/>
      <c r="H933" s="38"/>
      <c r="I933" s="39"/>
    </row>
    <row r="934" spans="1:12">
      <c r="A934" s="30" t="s">
        <v>1310</v>
      </c>
      <c r="B934" s="3" t="s">
        <v>961</v>
      </c>
      <c r="C934" s="3" t="s">
        <v>962</v>
      </c>
      <c r="D934" s="50" t="s">
        <v>18</v>
      </c>
      <c r="E934" s="32">
        <v>7</v>
      </c>
      <c r="F934" s="67">
        <v>1745.38</v>
      </c>
      <c r="G934" s="32">
        <v>24</v>
      </c>
      <c r="H934" s="13">
        <f>TRUNC(+F934*((+G934/100)+1),2)</f>
        <v>2164.27</v>
      </c>
      <c r="I934" s="33">
        <f t="shared" ref="I934:I960" si="69">TRUNC((+E934*H934),2)</f>
        <v>15149.89</v>
      </c>
    </row>
    <row r="935" spans="1:12">
      <c r="C935" s="3" t="s">
        <v>1535</v>
      </c>
      <c r="D935" s="50"/>
      <c r="E935" s="32"/>
      <c r="F935" s="12"/>
      <c r="G935" s="32"/>
      <c r="H935" s="13">
        <f t="shared" ref="H935:H959" si="70">TRUNC(+F935*((+G935/100)+1),2)</f>
        <v>0</v>
      </c>
      <c r="I935" s="33">
        <f t="shared" si="69"/>
        <v>0</v>
      </c>
    </row>
    <row r="936" spans="1:12">
      <c r="C936" s="3" t="s">
        <v>1536</v>
      </c>
      <c r="D936" s="50"/>
      <c r="E936" s="32"/>
      <c r="F936" s="12"/>
      <c r="G936" s="32"/>
      <c r="H936" s="13">
        <f t="shared" si="70"/>
        <v>0</v>
      </c>
      <c r="I936" s="33">
        <f t="shared" si="69"/>
        <v>0</v>
      </c>
    </row>
    <row r="937" spans="1:12">
      <c r="A937" s="30" t="s">
        <v>1311</v>
      </c>
      <c r="B937" s="3" t="s">
        <v>963</v>
      </c>
      <c r="C937" s="3" t="s">
        <v>964</v>
      </c>
      <c r="D937" s="50" t="s">
        <v>18</v>
      </c>
      <c r="E937" s="32">
        <v>7</v>
      </c>
      <c r="F937" s="67">
        <v>37.69</v>
      </c>
      <c r="G937" s="32">
        <v>24</v>
      </c>
      <c r="H937" s="13">
        <f t="shared" si="70"/>
        <v>46.73</v>
      </c>
      <c r="I937" s="33">
        <f t="shared" si="69"/>
        <v>327.11</v>
      </c>
      <c r="L937" s="12"/>
    </row>
    <row r="938" spans="1:12">
      <c r="C938" s="3" t="s">
        <v>965</v>
      </c>
      <c r="D938" s="50"/>
      <c r="E938" s="32"/>
      <c r="F938" s="12"/>
      <c r="G938" s="32"/>
      <c r="H938" s="13">
        <f t="shared" si="70"/>
        <v>0</v>
      </c>
      <c r="I938" s="33">
        <f t="shared" si="69"/>
        <v>0</v>
      </c>
      <c r="L938" s="12"/>
    </row>
    <row r="939" spans="1:12">
      <c r="C939" s="3" t="s">
        <v>966</v>
      </c>
      <c r="D939" s="50"/>
      <c r="E939" s="32"/>
      <c r="F939" s="12"/>
      <c r="G939" s="32"/>
      <c r="H939" s="13">
        <f t="shared" si="70"/>
        <v>0</v>
      </c>
      <c r="I939" s="33">
        <f t="shared" si="69"/>
        <v>0</v>
      </c>
      <c r="L939" s="12"/>
    </row>
    <row r="940" spans="1:12">
      <c r="C940" s="3" t="s">
        <v>967</v>
      </c>
      <c r="D940" s="50"/>
      <c r="E940" s="32"/>
      <c r="F940" s="12"/>
      <c r="G940" s="32"/>
      <c r="H940" s="13">
        <f t="shared" si="70"/>
        <v>0</v>
      </c>
      <c r="I940" s="33">
        <f t="shared" si="69"/>
        <v>0</v>
      </c>
      <c r="L940" s="12"/>
    </row>
    <row r="941" spans="1:12">
      <c r="C941" s="3" t="s">
        <v>968</v>
      </c>
      <c r="D941" s="50"/>
      <c r="E941" s="32"/>
      <c r="F941" s="12"/>
      <c r="G941" s="32"/>
      <c r="H941" s="13">
        <f t="shared" si="70"/>
        <v>0</v>
      </c>
      <c r="I941" s="33">
        <f t="shared" si="69"/>
        <v>0</v>
      </c>
      <c r="L941" s="12"/>
    </row>
    <row r="942" spans="1:12">
      <c r="A942" s="30" t="s">
        <v>1312</v>
      </c>
      <c r="B942" s="3" t="s">
        <v>969</v>
      </c>
      <c r="C942" s="3" t="s">
        <v>970</v>
      </c>
      <c r="D942" s="50" t="s">
        <v>18</v>
      </c>
      <c r="E942" s="32">
        <v>7</v>
      </c>
      <c r="F942" s="67">
        <v>139.03</v>
      </c>
      <c r="G942" s="32">
        <v>24</v>
      </c>
      <c r="H942" s="13">
        <f t="shared" si="70"/>
        <v>172.39</v>
      </c>
      <c r="I942" s="33">
        <f t="shared" si="69"/>
        <v>1206.73</v>
      </c>
      <c r="L942" s="12"/>
    </row>
    <row r="943" spans="1:12">
      <c r="C943" s="3" t="s">
        <v>971</v>
      </c>
      <c r="D943" s="50"/>
      <c r="E943" s="32"/>
      <c r="F943" s="12"/>
      <c r="G943" s="32"/>
      <c r="H943" s="13">
        <f t="shared" si="70"/>
        <v>0</v>
      </c>
      <c r="I943" s="33">
        <f t="shared" si="69"/>
        <v>0</v>
      </c>
      <c r="L943" s="12"/>
    </row>
    <row r="944" spans="1:12">
      <c r="C944" s="3" t="s">
        <v>1537</v>
      </c>
      <c r="D944" s="50"/>
      <c r="E944" s="32"/>
      <c r="F944" s="12"/>
      <c r="G944" s="32"/>
      <c r="H944" s="13">
        <f t="shared" si="70"/>
        <v>0</v>
      </c>
      <c r="I944" s="33">
        <f t="shared" si="69"/>
        <v>0</v>
      </c>
      <c r="L944" s="12"/>
    </row>
    <row r="945" spans="1:12">
      <c r="A945" s="30" t="s">
        <v>1199</v>
      </c>
      <c r="B945" s="3" t="s">
        <v>972</v>
      </c>
      <c r="C945" s="3" t="s">
        <v>1538</v>
      </c>
      <c r="D945" s="50" t="s">
        <v>18</v>
      </c>
      <c r="E945" s="32">
        <v>1</v>
      </c>
      <c r="F945" s="67">
        <v>324.72000000000003</v>
      </c>
      <c r="G945" s="32">
        <v>24</v>
      </c>
      <c r="H945" s="13">
        <f t="shared" ref="H945" si="71">TRUNC(+F945*((+G945/100)+1),2)</f>
        <v>402.65</v>
      </c>
      <c r="I945" s="33">
        <f t="shared" ref="I945" si="72">TRUNC((+E945*H945),2)</f>
        <v>402.65</v>
      </c>
      <c r="L945" s="12"/>
    </row>
    <row r="946" spans="1:12">
      <c r="A946" s="41"/>
      <c r="C946" s="3" t="s">
        <v>1539</v>
      </c>
      <c r="D946" s="50"/>
      <c r="E946" s="32"/>
      <c r="F946" s="12"/>
      <c r="G946" s="32"/>
      <c r="I946" s="33"/>
      <c r="L946" s="12"/>
    </row>
    <row r="947" spans="1:12">
      <c r="A947" s="30" t="s">
        <v>1314</v>
      </c>
      <c r="B947" s="3" t="s">
        <v>1540</v>
      </c>
      <c r="C947" s="3" t="s">
        <v>1541</v>
      </c>
      <c r="D947" s="50" t="s">
        <v>18</v>
      </c>
      <c r="E947" s="32">
        <v>11</v>
      </c>
      <c r="F947" s="67">
        <v>69.73</v>
      </c>
      <c r="G947" s="32">
        <v>24</v>
      </c>
      <c r="H947" s="13">
        <f t="shared" ref="H947" si="73">TRUNC(+F947*((+G947/100)+1),2)</f>
        <v>86.46</v>
      </c>
      <c r="I947" s="33">
        <f t="shared" ref="I947" si="74">TRUNC((+E947*H947),2)</f>
        <v>951.06</v>
      </c>
      <c r="L947" s="12"/>
    </row>
    <row r="948" spans="1:12">
      <c r="A948" s="41"/>
      <c r="C948" s="3" t="s">
        <v>1542</v>
      </c>
      <c r="D948" s="50"/>
      <c r="E948" s="32"/>
      <c r="F948" s="12"/>
      <c r="G948" s="32"/>
      <c r="I948" s="33"/>
      <c r="L948" s="12"/>
    </row>
    <row r="949" spans="1:12">
      <c r="C949" s="3" t="s">
        <v>1543</v>
      </c>
      <c r="D949" s="50"/>
      <c r="E949" s="32"/>
      <c r="F949" s="12"/>
      <c r="G949" s="32"/>
      <c r="H949" s="13">
        <f t="shared" si="70"/>
        <v>0</v>
      </c>
      <c r="I949" s="33">
        <f t="shared" si="69"/>
        <v>0</v>
      </c>
      <c r="L949" s="12"/>
    </row>
    <row r="950" spans="1:12">
      <c r="A950" s="30" t="s">
        <v>1313</v>
      </c>
      <c r="B950" s="3" t="s">
        <v>973</v>
      </c>
      <c r="C950" s="3" t="s">
        <v>974</v>
      </c>
      <c r="D950" s="50" t="s">
        <v>18</v>
      </c>
      <c r="E950" s="32">
        <v>11</v>
      </c>
      <c r="F950" s="67">
        <v>802.4</v>
      </c>
      <c r="G950" s="32">
        <v>24</v>
      </c>
      <c r="H950" s="13">
        <f t="shared" ref="H950" si="75">TRUNC(+F950*((+G950/100)+1),2)</f>
        <v>994.97</v>
      </c>
      <c r="I950" s="33">
        <f t="shared" ref="I950" si="76">TRUNC((+E950*H950),2)</f>
        <v>10944.67</v>
      </c>
      <c r="L950" s="12"/>
    </row>
    <row r="951" spans="1:12">
      <c r="C951" s="3" t="s">
        <v>975</v>
      </c>
      <c r="D951" s="50"/>
      <c r="E951" s="32"/>
      <c r="F951" s="33"/>
      <c r="G951" s="32"/>
      <c r="H951" s="13">
        <f t="shared" si="70"/>
        <v>0</v>
      </c>
      <c r="I951" s="33">
        <f t="shared" si="69"/>
        <v>0</v>
      </c>
      <c r="L951" s="12"/>
    </row>
    <row r="952" spans="1:12">
      <c r="C952" s="3" t="s">
        <v>976</v>
      </c>
      <c r="D952" s="50"/>
      <c r="E952" s="32"/>
      <c r="F952" s="33"/>
      <c r="G952" s="32"/>
      <c r="H952" s="13">
        <f t="shared" si="70"/>
        <v>0</v>
      </c>
      <c r="I952" s="33">
        <f t="shared" si="69"/>
        <v>0</v>
      </c>
      <c r="L952" s="12"/>
    </row>
    <row r="953" spans="1:12">
      <c r="A953" s="41"/>
      <c r="C953" s="3" t="s">
        <v>977</v>
      </c>
      <c r="D953" s="50"/>
      <c r="E953" s="32"/>
      <c r="F953" s="33"/>
      <c r="G953" s="32"/>
      <c r="I953" s="33"/>
      <c r="L953" s="12"/>
    </row>
    <row r="954" spans="1:12">
      <c r="C954" s="3" t="s">
        <v>1544</v>
      </c>
      <c r="D954" s="50"/>
      <c r="E954" s="32"/>
      <c r="F954" s="33"/>
      <c r="G954" s="32"/>
      <c r="H954" s="13">
        <f>TRUNC(+F954*((+G954/100)+1),2)</f>
        <v>0</v>
      </c>
      <c r="I954" s="33">
        <f t="shared" si="69"/>
        <v>0</v>
      </c>
      <c r="L954" s="12"/>
    </row>
    <row r="955" spans="1:12">
      <c r="B955" s="29"/>
      <c r="C955" s="29"/>
      <c r="D955" s="50"/>
      <c r="E955" s="32"/>
      <c r="F955" s="33"/>
      <c r="G955" s="32"/>
      <c r="H955" s="13">
        <f t="shared" si="70"/>
        <v>0</v>
      </c>
      <c r="I955" s="33">
        <f t="shared" si="69"/>
        <v>0</v>
      </c>
      <c r="L955" s="42"/>
    </row>
    <row r="956" spans="1:12">
      <c r="B956" s="29"/>
      <c r="C956" s="29"/>
      <c r="D956" s="50"/>
      <c r="E956" s="32"/>
      <c r="F956" s="33"/>
      <c r="G956" s="32"/>
      <c r="H956" s="13">
        <f t="shared" si="70"/>
        <v>0</v>
      </c>
      <c r="I956" s="33">
        <f t="shared" si="69"/>
        <v>0</v>
      </c>
    </row>
    <row r="957" spans="1:12">
      <c r="B957" s="29"/>
      <c r="C957" s="29"/>
      <c r="D957" s="50"/>
      <c r="E957" s="32"/>
      <c r="F957" s="33"/>
      <c r="G957" s="32"/>
      <c r="H957" s="13">
        <f t="shared" si="70"/>
        <v>0</v>
      </c>
      <c r="I957" s="33">
        <f t="shared" si="69"/>
        <v>0</v>
      </c>
    </row>
    <row r="958" spans="1:12">
      <c r="B958" s="29"/>
      <c r="C958" s="29"/>
      <c r="D958" s="50"/>
      <c r="E958" s="32"/>
      <c r="F958" s="33"/>
      <c r="G958" s="32"/>
      <c r="H958" s="13">
        <f t="shared" si="70"/>
        <v>0</v>
      </c>
      <c r="I958" s="33">
        <f t="shared" si="69"/>
        <v>0</v>
      </c>
    </row>
    <row r="959" spans="1:12">
      <c r="B959" s="29"/>
      <c r="C959" s="29"/>
      <c r="D959" s="50"/>
      <c r="E959" s="32"/>
      <c r="F959" s="33"/>
      <c r="G959" s="32"/>
      <c r="H959" s="13">
        <f t="shared" si="70"/>
        <v>0</v>
      </c>
      <c r="I959" s="33">
        <f t="shared" si="69"/>
        <v>0</v>
      </c>
    </row>
    <row r="960" spans="1:12">
      <c r="B960" s="29"/>
      <c r="C960" s="29"/>
      <c r="D960" s="50"/>
      <c r="E960" s="32"/>
      <c r="F960" s="33"/>
      <c r="G960" s="32"/>
      <c r="H960" s="33"/>
      <c r="I960" s="33">
        <f t="shared" si="69"/>
        <v>0</v>
      </c>
    </row>
    <row r="961" spans="1:9">
      <c r="B961" s="29"/>
      <c r="C961" s="37" t="s">
        <v>19</v>
      </c>
      <c r="D961" s="52"/>
      <c r="E961" s="38"/>
      <c r="F961" s="39"/>
      <c r="G961" s="38"/>
      <c r="H961" s="39"/>
      <c r="I961" s="86">
        <f>SUM(I934:I960)</f>
        <v>28982.11</v>
      </c>
    </row>
    <row r="962" spans="1:9">
      <c r="B962" s="29"/>
      <c r="C962" s="43"/>
      <c r="D962" s="53"/>
      <c r="E962" s="44"/>
      <c r="F962" s="45"/>
      <c r="G962" s="44"/>
      <c r="H962" s="45"/>
      <c r="I962" s="45"/>
    </row>
    <row r="963" spans="1:9">
      <c r="B963" s="29"/>
      <c r="C963" s="29"/>
      <c r="D963" s="50"/>
      <c r="E963" s="32"/>
      <c r="F963" s="33"/>
      <c r="G963" s="32"/>
      <c r="H963" s="33"/>
      <c r="I963" s="33"/>
    </row>
    <row r="964" spans="1:9" ht="15.75">
      <c r="A964" s="16"/>
      <c r="B964" s="37"/>
      <c r="C964" s="37" t="s">
        <v>983</v>
      </c>
      <c r="D964" s="52"/>
      <c r="E964" s="38"/>
      <c r="F964" s="39"/>
      <c r="G964" s="38"/>
      <c r="H964" s="39"/>
      <c r="I964" s="46">
        <f>SUM(I17,I29,I39,I50,I70,I96,I113,I118,I126,I147,I191,I207,I307,I405,I681,I721,I759,I931,I961)</f>
        <v>3064365.88</v>
      </c>
    </row>
    <row r="965" spans="1:9">
      <c r="B965" s="29"/>
      <c r="C965" s="29"/>
      <c r="D965" s="50"/>
      <c r="E965" s="32"/>
      <c r="F965" s="33"/>
      <c r="G965" s="32"/>
      <c r="H965" s="33"/>
      <c r="I965" s="33"/>
    </row>
    <row r="966" spans="1:9">
      <c r="B966" s="29"/>
      <c r="C966" s="29" t="s">
        <v>3</v>
      </c>
      <c r="D966" s="50"/>
      <c r="E966" s="32"/>
      <c r="F966" s="33"/>
      <c r="G966" s="32"/>
      <c r="H966" s="33"/>
      <c r="I966" s="33"/>
    </row>
    <row r="970" spans="1:9">
      <c r="I970" s="12"/>
    </row>
    <row r="971" spans="1:9">
      <c r="I971" s="12"/>
    </row>
    <row r="972" spans="1:9">
      <c r="D972" s="6"/>
    </row>
  </sheetData>
  <mergeCells count="2">
    <mergeCell ref="C613:C616"/>
    <mergeCell ref="F890:F891"/>
  </mergeCells>
  <pageMargins left="0.51181102362204722" right="0.51181102362204722" top="0.59055118110236227" bottom="0.59055118110236227" header="0.31496062992125984" footer="0.31496062992125984"/>
  <pageSetup paperSize="9" scale="49" orientation="portrait" r:id="rId1"/>
  <headerFooter>
    <oddFooter>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816"/>
  <sheetViews>
    <sheetView topLeftCell="A811" workbookViewId="0">
      <selection activeCell="I808" sqref="I808"/>
    </sheetView>
  </sheetViews>
  <sheetFormatPr defaultRowHeight="15"/>
  <cols>
    <col min="2" max="2" width="13.28515625" customWidth="1"/>
    <col min="3" max="3" width="67.5703125" bestFit="1" customWidth="1"/>
    <col min="5" max="5" width="17.5703125" customWidth="1"/>
    <col min="7" max="7" width="10.7109375" bestFit="1" customWidth="1"/>
  </cols>
  <sheetData>
    <row r="2" spans="1:5">
      <c r="A2" s="57"/>
      <c r="B2" s="464" t="s">
        <v>1384</v>
      </c>
      <c r="C2" s="465"/>
      <c r="D2" s="465"/>
      <c r="E2" s="466"/>
    </row>
    <row r="3" spans="1:5" ht="30">
      <c r="A3" s="58" t="s">
        <v>1385</v>
      </c>
      <c r="B3" s="58" t="s">
        <v>1386</v>
      </c>
      <c r="C3" s="58" t="s">
        <v>1030</v>
      </c>
      <c r="D3" s="58" t="s">
        <v>1387</v>
      </c>
      <c r="E3" s="59" t="s">
        <v>1388</v>
      </c>
    </row>
    <row r="4" spans="1:5">
      <c r="A4" s="58">
        <v>1</v>
      </c>
      <c r="B4" s="60" t="s">
        <v>30</v>
      </c>
      <c r="C4" s="61" t="s">
        <v>1389</v>
      </c>
      <c r="D4" s="58" t="s">
        <v>1390</v>
      </c>
      <c r="E4" s="62">
        <v>9</v>
      </c>
    </row>
    <row r="35" spans="1:5">
      <c r="A35" s="57"/>
      <c r="B35" s="464" t="s">
        <v>1384</v>
      </c>
      <c r="C35" s="465"/>
      <c r="D35" s="465"/>
      <c r="E35" s="466"/>
    </row>
    <row r="36" spans="1:5" ht="30">
      <c r="A36" s="58" t="s">
        <v>1385</v>
      </c>
      <c r="B36" s="58" t="s">
        <v>1386</v>
      </c>
      <c r="C36" s="58" t="s">
        <v>1030</v>
      </c>
      <c r="D36" s="58" t="s">
        <v>1387</v>
      </c>
      <c r="E36" s="59" t="s">
        <v>1388</v>
      </c>
    </row>
    <row r="37" spans="1:5">
      <c r="A37" s="58">
        <v>1</v>
      </c>
      <c r="B37" s="60" t="s">
        <v>31</v>
      </c>
      <c r="C37" s="61" t="s">
        <v>990</v>
      </c>
      <c r="D37" s="58" t="s">
        <v>1390</v>
      </c>
      <c r="E37" s="62">
        <v>9.1</v>
      </c>
    </row>
    <row r="72" spans="1:5">
      <c r="A72" s="57"/>
      <c r="B72" s="464" t="s">
        <v>1384</v>
      </c>
      <c r="C72" s="465"/>
      <c r="D72" s="465"/>
      <c r="E72" s="466"/>
    </row>
    <row r="73" spans="1:5" ht="30">
      <c r="A73" s="58" t="s">
        <v>1385</v>
      </c>
      <c r="B73" s="58" t="s">
        <v>1386</v>
      </c>
      <c r="C73" s="58" t="s">
        <v>1030</v>
      </c>
      <c r="D73" s="58" t="s">
        <v>1387</v>
      </c>
      <c r="E73" s="59" t="s">
        <v>1388</v>
      </c>
    </row>
    <row r="74" spans="1:5" ht="60">
      <c r="A74" s="58">
        <v>1</v>
      </c>
      <c r="B74" s="60" t="s">
        <v>86</v>
      </c>
      <c r="C74" s="63" t="s">
        <v>1404</v>
      </c>
      <c r="D74" s="58" t="s">
        <v>1387</v>
      </c>
      <c r="E74" s="62">
        <v>16.440000000000001</v>
      </c>
    </row>
    <row r="105" spans="1:5">
      <c r="A105" s="57"/>
      <c r="B105" s="464" t="s">
        <v>1384</v>
      </c>
      <c r="C105" s="465"/>
      <c r="D105" s="465"/>
      <c r="E105" s="466"/>
    </row>
    <row r="106" spans="1:5" ht="30">
      <c r="A106" s="58" t="s">
        <v>1385</v>
      </c>
      <c r="B106" s="58" t="s">
        <v>1386</v>
      </c>
      <c r="C106" s="58" t="s">
        <v>1030</v>
      </c>
      <c r="D106" s="58" t="s">
        <v>1387</v>
      </c>
      <c r="E106" s="59" t="s">
        <v>1388</v>
      </c>
    </row>
    <row r="107" spans="1:5" ht="45">
      <c r="A107" s="58">
        <v>1</v>
      </c>
      <c r="B107" s="60" t="s">
        <v>87</v>
      </c>
      <c r="C107" s="63" t="s">
        <v>1405</v>
      </c>
      <c r="D107" s="58" t="s">
        <v>1387</v>
      </c>
      <c r="E107" s="62">
        <v>22.24</v>
      </c>
    </row>
    <row r="140" spans="1:5">
      <c r="A140" s="57"/>
      <c r="B140" s="464" t="s">
        <v>1384</v>
      </c>
      <c r="C140" s="465"/>
      <c r="D140" s="465"/>
      <c r="E140" s="466"/>
    </row>
    <row r="141" spans="1:5" ht="30">
      <c r="A141" s="58" t="s">
        <v>1385</v>
      </c>
      <c r="B141" s="58" t="s">
        <v>1386</v>
      </c>
      <c r="C141" s="58" t="s">
        <v>1030</v>
      </c>
      <c r="D141" s="58" t="s">
        <v>1387</v>
      </c>
      <c r="E141" s="59" t="s">
        <v>1388</v>
      </c>
    </row>
    <row r="142" spans="1:5" ht="30">
      <c r="A142" s="58">
        <v>1</v>
      </c>
      <c r="B142" s="60" t="s">
        <v>195</v>
      </c>
      <c r="C142" s="63" t="s">
        <v>1411</v>
      </c>
      <c r="D142" s="58" t="s">
        <v>1390</v>
      </c>
      <c r="E142" s="62">
        <v>415.15</v>
      </c>
    </row>
    <row r="172" spans="1:5">
      <c r="A172" s="57"/>
      <c r="B172" s="464" t="s">
        <v>1384</v>
      </c>
      <c r="C172" s="465"/>
      <c r="D172" s="465"/>
      <c r="E172" s="466"/>
    </row>
    <row r="173" spans="1:5" ht="30">
      <c r="A173" s="58" t="s">
        <v>1385</v>
      </c>
      <c r="B173" s="58" t="s">
        <v>1386</v>
      </c>
      <c r="C173" s="58" t="s">
        <v>1030</v>
      </c>
      <c r="D173" s="58" t="s">
        <v>1387</v>
      </c>
      <c r="E173" s="59" t="s">
        <v>1388</v>
      </c>
    </row>
    <row r="174" spans="1:5" ht="30">
      <c r="A174" s="58">
        <v>1</v>
      </c>
      <c r="B174" s="58" t="s">
        <v>332</v>
      </c>
      <c r="C174" s="63" t="s">
        <v>1421</v>
      </c>
      <c r="D174" s="58" t="s">
        <v>29</v>
      </c>
      <c r="E174" s="62">
        <v>181.29</v>
      </c>
    </row>
    <row r="205" spans="1:5">
      <c r="A205" s="57"/>
      <c r="B205" s="464" t="s">
        <v>1384</v>
      </c>
      <c r="C205" s="465"/>
      <c r="D205" s="465"/>
      <c r="E205" s="466"/>
    </row>
    <row r="206" spans="1:5" ht="30">
      <c r="A206" s="58" t="s">
        <v>1385</v>
      </c>
      <c r="B206" s="58" t="s">
        <v>1386</v>
      </c>
      <c r="C206" s="58" t="s">
        <v>1030</v>
      </c>
      <c r="D206" s="58" t="s">
        <v>1387</v>
      </c>
      <c r="E206" s="59" t="s">
        <v>1388</v>
      </c>
    </row>
    <row r="207" spans="1:5" ht="60">
      <c r="A207" s="58">
        <v>1</v>
      </c>
      <c r="B207" s="60" t="s">
        <v>350</v>
      </c>
      <c r="C207" s="63" t="s">
        <v>1424</v>
      </c>
      <c r="D207" s="58" t="s">
        <v>1390</v>
      </c>
      <c r="E207" s="62">
        <v>320</v>
      </c>
    </row>
    <row r="239" spans="1:5">
      <c r="A239" s="57"/>
      <c r="B239" s="464" t="s">
        <v>1384</v>
      </c>
      <c r="C239" s="465"/>
      <c r="D239" s="465"/>
      <c r="E239" s="466"/>
    </row>
    <row r="240" spans="1:5" ht="30">
      <c r="A240" s="58" t="s">
        <v>1385</v>
      </c>
      <c r="B240" s="58" t="s">
        <v>1386</v>
      </c>
      <c r="C240" s="58" t="s">
        <v>1030</v>
      </c>
      <c r="D240" s="58" t="s">
        <v>1387</v>
      </c>
      <c r="E240" s="59" t="s">
        <v>1388</v>
      </c>
    </row>
    <row r="241" spans="1:5" ht="45">
      <c r="A241" s="58">
        <v>1</v>
      </c>
      <c r="B241" s="60" t="s">
        <v>409</v>
      </c>
      <c r="C241" s="63" t="s">
        <v>1431</v>
      </c>
      <c r="D241" s="58" t="s">
        <v>1390</v>
      </c>
      <c r="E241" s="62">
        <v>1567.92</v>
      </c>
    </row>
    <row r="271" spans="1:5">
      <c r="A271" s="57"/>
      <c r="B271" s="464" t="s">
        <v>1384</v>
      </c>
      <c r="C271" s="465"/>
      <c r="D271" s="465"/>
      <c r="E271" s="466"/>
    </row>
    <row r="272" spans="1:5" ht="30">
      <c r="A272" s="58" t="s">
        <v>1385</v>
      </c>
      <c r="B272" s="58" t="s">
        <v>1386</v>
      </c>
      <c r="C272" s="58" t="s">
        <v>1030</v>
      </c>
      <c r="D272" s="58" t="s">
        <v>1387</v>
      </c>
      <c r="E272" s="59" t="s">
        <v>1388</v>
      </c>
    </row>
    <row r="273" spans="1:5" ht="75">
      <c r="A273" s="58">
        <v>1</v>
      </c>
      <c r="B273" s="60" t="s">
        <v>503</v>
      </c>
      <c r="C273" s="63" t="s">
        <v>1439</v>
      </c>
      <c r="D273" s="58" t="s">
        <v>1387</v>
      </c>
      <c r="E273" s="62">
        <v>27.9</v>
      </c>
    </row>
    <row r="305" spans="1:5">
      <c r="A305" s="57"/>
      <c r="B305" s="464" t="s">
        <v>1384</v>
      </c>
      <c r="C305" s="465"/>
      <c r="D305" s="465"/>
      <c r="E305" s="466"/>
    </row>
    <row r="306" spans="1:5" ht="30">
      <c r="A306" s="58" t="s">
        <v>1385</v>
      </c>
      <c r="B306" s="58" t="s">
        <v>1386</v>
      </c>
      <c r="C306" s="58" t="s">
        <v>1030</v>
      </c>
      <c r="D306" s="58" t="s">
        <v>1387</v>
      </c>
      <c r="E306" s="59" t="s">
        <v>1388</v>
      </c>
    </row>
    <row r="307" spans="1:5" ht="30">
      <c r="A307" s="58">
        <v>1</v>
      </c>
      <c r="B307" s="60" t="s">
        <v>507</v>
      </c>
      <c r="C307" s="63" t="s">
        <v>1440</v>
      </c>
      <c r="D307" s="58" t="s">
        <v>1387</v>
      </c>
      <c r="E307" s="62">
        <v>8.99</v>
      </c>
    </row>
    <row r="338" spans="1:7">
      <c r="A338" s="57"/>
      <c r="B338" s="464" t="s">
        <v>1384</v>
      </c>
      <c r="C338" s="465"/>
      <c r="D338" s="465"/>
      <c r="E338" s="466"/>
    </row>
    <row r="339" spans="1:7" ht="30">
      <c r="A339" s="58" t="s">
        <v>1385</v>
      </c>
      <c r="B339" s="58" t="s">
        <v>1386</v>
      </c>
      <c r="C339" s="58" t="s">
        <v>1030</v>
      </c>
      <c r="D339" s="58" t="s">
        <v>1387</v>
      </c>
      <c r="E339" s="59" t="s">
        <v>1388</v>
      </c>
    </row>
    <row r="340" spans="1:7" ht="105">
      <c r="A340" s="58">
        <v>1</v>
      </c>
      <c r="B340" s="58" t="s">
        <v>510</v>
      </c>
      <c r="C340" s="63" t="s">
        <v>1441</v>
      </c>
      <c r="D340" s="58" t="s">
        <v>1387</v>
      </c>
      <c r="E340" s="72">
        <v>4026.89</v>
      </c>
    </row>
    <row r="342" spans="1:7" ht="30">
      <c r="A342" t="s">
        <v>1442</v>
      </c>
      <c r="B342" t="s">
        <v>1443</v>
      </c>
      <c r="C342" t="s">
        <v>1444</v>
      </c>
      <c r="D342" t="s">
        <v>1445</v>
      </c>
      <c r="E342" t="s">
        <v>1446</v>
      </c>
      <c r="F342" s="73" t="s">
        <v>1447</v>
      </c>
      <c r="G342" s="73" t="s">
        <v>1448</v>
      </c>
    </row>
    <row r="343" spans="1:7" ht="45">
      <c r="A343" s="73" t="s">
        <v>1449</v>
      </c>
      <c r="B343" s="74">
        <v>64169</v>
      </c>
      <c r="C343" t="s">
        <v>1450</v>
      </c>
      <c r="D343">
        <v>1</v>
      </c>
      <c r="E343" t="s">
        <v>1446</v>
      </c>
      <c r="F343" s="75">
        <v>242.41</v>
      </c>
      <c r="G343" s="75">
        <f>PRODUCT(D343*F343)</f>
        <v>242.41</v>
      </c>
    </row>
    <row r="344" spans="1:7" ht="45">
      <c r="A344" s="73" t="s">
        <v>1451</v>
      </c>
      <c r="B344" s="74">
        <v>64410</v>
      </c>
      <c r="C344" t="s">
        <v>1450</v>
      </c>
      <c r="D344">
        <v>1</v>
      </c>
      <c r="E344" t="s">
        <v>1446</v>
      </c>
      <c r="F344" s="75">
        <v>167.03</v>
      </c>
      <c r="G344" s="75">
        <f t="shared" ref="G344:G351" si="0">PRODUCT(D344*F344)</f>
        <v>167.03</v>
      </c>
    </row>
    <row r="345" spans="1:7" ht="45">
      <c r="A345" s="73" t="s">
        <v>1452</v>
      </c>
      <c r="B345">
        <v>93660</v>
      </c>
      <c r="C345" t="s">
        <v>1453</v>
      </c>
      <c r="D345">
        <v>1</v>
      </c>
      <c r="E345" t="s">
        <v>1446</v>
      </c>
      <c r="F345" s="75">
        <v>53.6</v>
      </c>
      <c r="G345" s="75">
        <f t="shared" si="0"/>
        <v>53.6</v>
      </c>
    </row>
    <row r="346" spans="1:7" ht="60">
      <c r="A346" s="73" t="s">
        <v>1454</v>
      </c>
      <c r="B346">
        <v>92985</v>
      </c>
      <c r="C346" t="s">
        <v>1453</v>
      </c>
      <c r="D346">
        <v>12</v>
      </c>
      <c r="E346" t="s">
        <v>1455</v>
      </c>
      <c r="F346" s="75">
        <v>22.62</v>
      </c>
      <c r="G346" s="75">
        <f t="shared" si="0"/>
        <v>271.44</v>
      </c>
    </row>
    <row r="347" spans="1:7" ht="45">
      <c r="A347" s="73" t="s">
        <v>1456</v>
      </c>
      <c r="B347" s="76">
        <v>26247</v>
      </c>
      <c r="C347" t="s">
        <v>1450</v>
      </c>
      <c r="D347">
        <v>1</v>
      </c>
      <c r="E347" t="s">
        <v>1446</v>
      </c>
      <c r="F347" s="75">
        <v>84.35</v>
      </c>
      <c r="G347" s="75">
        <f t="shared" si="0"/>
        <v>84.35</v>
      </c>
    </row>
    <row r="348" spans="1:7" ht="45">
      <c r="A348" s="73" t="s">
        <v>1457</v>
      </c>
      <c r="B348" t="s">
        <v>1458</v>
      </c>
      <c r="C348" t="s">
        <v>1459</v>
      </c>
      <c r="D348">
        <v>1</v>
      </c>
      <c r="E348" t="s">
        <v>1446</v>
      </c>
      <c r="F348" s="75">
        <v>334.27</v>
      </c>
      <c r="G348" s="75">
        <f t="shared" si="0"/>
        <v>334.27</v>
      </c>
    </row>
    <row r="349" spans="1:7" ht="60">
      <c r="A349" s="73" t="s">
        <v>1460</v>
      </c>
      <c r="B349" s="74">
        <v>68174</v>
      </c>
      <c r="C349" t="s">
        <v>1450</v>
      </c>
      <c r="D349">
        <v>3</v>
      </c>
      <c r="E349" t="s">
        <v>1446</v>
      </c>
      <c r="F349" s="75">
        <v>265.56</v>
      </c>
      <c r="G349" s="75">
        <f t="shared" si="0"/>
        <v>796.68000000000006</v>
      </c>
    </row>
    <row r="350" spans="1:7" ht="75">
      <c r="A350" s="73" t="s">
        <v>1461</v>
      </c>
      <c r="B350" t="s">
        <v>1462</v>
      </c>
      <c r="C350" t="s">
        <v>1459</v>
      </c>
      <c r="D350">
        <v>1</v>
      </c>
      <c r="E350" t="s">
        <v>1446</v>
      </c>
      <c r="F350" s="75">
        <v>175.65</v>
      </c>
      <c r="G350" s="75">
        <f t="shared" si="0"/>
        <v>175.65</v>
      </c>
    </row>
    <row r="351" spans="1:7" ht="75">
      <c r="A351" s="73" t="s">
        <v>1463</v>
      </c>
      <c r="B351" t="s">
        <v>1462</v>
      </c>
      <c r="C351" t="s">
        <v>1459</v>
      </c>
      <c r="D351">
        <v>1</v>
      </c>
      <c r="E351" t="s">
        <v>1446</v>
      </c>
      <c r="F351" s="75">
        <v>175.65</v>
      </c>
      <c r="G351" s="75">
        <f t="shared" si="0"/>
        <v>175.65</v>
      </c>
    </row>
    <row r="352" spans="1:7">
      <c r="A352" s="467" t="s">
        <v>1464</v>
      </c>
      <c r="B352" s="467"/>
      <c r="C352" s="467"/>
      <c r="D352" s="467"/>
      <c r="E352" s="467"/>
      <c r="G352" s="75">
        <f>SUM(G343:G351)</f>
        <v>2301.08</v>
      </c>
    </row>
    <row r="353" spans="1:7">
      <c r="A353" s="463" t="s">
        <v>1465</v>
      </c>
      <c r="B353" s="463"/>
      <c r="C353" s="463"/>
    </row>
    <row r="354" spans="1:7">
      <c r="A354" s="468" t="s">
        <v>1466</v>
      </c>
      <c r="B354" s="468"/>
      <c r="C354" s="468"/>
      <c r="D354" s="77">
        <v>0.3</v>
      </c>
      <c r="G354" s="75">
        <f>PRODUCT(G352*D354)</f>
        <v>690.32399999999996</v>
      </c>
    </row>
    <row r="355" spans="1:7">
      <c r="A355" s="468" t="s">
        <v>1467</v>
      </c>
      <c r="B355" s="468"/>
      <c r="C355" s="468"/>
      <c r="D355" s="77">
        <v>0.25</v>
      </c>
      <c r="G355" s="75">
        <f>PRODUCT(G352*D355)</f>
        <v>575.27</v>
      </c>
    </row>
    <row r="356" spans="1:7">
      <c r="A356" s="468" t="s">
        <v>1468</v>
      </c>
      <c r="B356" s="468"/>
      <c r="C356" s="468"/>
      <c r="D356" s="77">
        <v>0.2</v>
      </c>
      <c r="G356" s="75">
        <f>PRODUCT(G352*D356)</f>
        <v>460.21600000000001</v>
      </c>
    </row>
    <row r="357" spans="1:7">
      <c r="A357" s="468" t="s">
        <v>1469</v>
      </c>
      <c r="B357" s="468"/>
      <c r="C357" s="468"/>
      <c r="G357" s="75">
        <f>SUM(G352:G356)</f>
        <v>4026.89</v>
      </c>
    </row>
    <row r="461" spans="1:5">
      <c r="A461" s="57"/>
      <c r="B461" s="464" t="s">
        <v>1384</v>
      </c>
      <c r="C461" s="465"/>
      <c r="D461" s="465"/>
      <c r="E461" s="466"/>
    </row>
    <row r="462" spans="1:5" ht="30">
      <c r="A462" s="58" t="s">
        <v>1385</v>
      </c>
      <c r="B462" s="58" t="s">
        <v>1386</v>
      </c>
      <c r="C462" s="58" t="s">
        <v>1030</v>
      </c>
      <c r="D462" s="58" t="s">
        <v>1387</v>
      </c>
      <c r="E462" s="59" t="s">
        <v>1388</v>
      </c>
    </row>
    <row r="463" spans="1:5" ht="105">
      <c r="A463" s="58">
        <v>1</v>
      </c>
      <c r="B463" s="58" t="s">
        <v>517</v>
      </c>
      <c r="C463" s="63" t="s">
        <v>1470</v>
      </c>
      <c r="D463" s="58" t="s">
        <v>1387</v>
      </c>
      <c r="E463" s="72">
        <v>4026.89</v>
      </c>
    </row>
    <row r="465" spans="1:7" ht="30">
      <c r="A465" t="s">
        <v>1442</v>
      </c>
      <c r="B465" t="s">
        <v>1443</v>
      </c>
      <c r="C465" t="s">
        <v>1444</v>
      </c>
      <c r="D465" t="s">
        <v>1445</v>
      </c>
      <c r="E465" t="s">
        <v>1446</v>
      </c>
      <c r="F465" s="73" t="s">
        <v>1447</v>
      </c>
      <c r="G465" s="73" t="s">
        <v>1448</v>
      </c>
    </row>
    <row r="466" spans="1:7" ht="45">
      <c r="A466" s="73" t="s">
        <v>1449</v>
      </c>
      <c r="B466" s="74">
        <v>64169</v>
      </c>
      <c r="C466" t="s">
        <v>1450</v>
      </c>
      <c r="D466">
        <v>1</v>
      </c>
      <c r="E466" t="s">
        <v>1446</v>
      </c>
      <c r="F466" s="75">
        <v>242.41</v>
      </c>
      <c r="G466" s="75">
        <f>PRODUCT(D466*F466)</f>
        <v>242.41</v>
      </c>
    </row>
    <row r="467" spans="1:7" ht="45">
      <c r="A467" s="73" t="s">
        <v>1451</v>
      </c>
      <c r="B467" s="74">
        <v>64410</v>
      </c>
      <c r="C467" t="s">
        <v>1450</v>
      </c>
      <c r="D467">
        <v>1</v>
      </c>
      <c r="E467" t="s">
        <v>1446</v>
      </c>
      <c r="F467" s="75">
        <v>167.03</v>
      </c>
      <c r="G467" s="75">
        <f t="shared" ref="G467:G474" si="1">PRODUCT(D467*F467)</f>
        <v>167.03</v>
      </c>
    </row>
    <row r="468" spans="1:7" ht="45">
      <c r="A468" s="73" t="s">
        <v>1452</v>
      </c>
      <c r="B468">
        <v>93660</v>
      </c>
      <c r="C468" t="s">
        <v>1453</v>
      </c>
      <c r="D468">
        <v>1</v>
      </c>
      <c r="E468" t="s">
        <v>1446</v>
      </c>
      <c r="F468" s="75">
        <v>53.6</v>
      </c>
      <c r="G468" s="75">
        <f t="shared" si="1"/>
        <v>53.6</v>
      </c>
    </row>
    <row r="469" spans="1:7" ht="60">
      <c r="A469" s="73" t="s">
        <v>1454</v>
      </c>
      <c r="B469">
        <v>92985</v>
      </c>
      <c r="C469" t="s">
        <v>1453</v>
      </c>
      <c r="D469">
        <v>12</v>
      </c>
      <c r="E469" t="s">
        <v>1455</v>
      </c>
      <c r="F469" s="75">
        <v>22.62</v>
      </c>
      <c r="G469" s="75">
        <f t="shared" si="1"/>
        <v>271.44</v>
      </c>
    </row>
    <row r="470" spans="1:7" ht="45">
      <c r="A470" s="73" t="s">
        <v>1456</v>
      </c>
      <c r="B470" s="76">
        <v>26247</v>
      </c>
      <c r="C470" t="s">
        <v>1450</v>
      </c>
      <c r="D470">
        <v>1</v>
      </c>
      <c r="E470" t="s">
        <v>1446</v>
      </c>
      <c r="F470" s="75">
        <v>84.35</v>
      </c>
      <c r="G470" s="75">
        <f t="shared" si="1"/>
        <v>84.35</v>
      </c>
    </row>
    <row r="471" spans="1:7" ht="45">
      <c r="A471" s="73" t="s">
        <v>1457</v>
      </c>
      <c r="B471" t="s">
        <v>1458</v>
      </c>
      <c r="C471" t="s">
        <v>1459</v>
      </c>
      <c r="D471">
        <v>1</v>
      </c>
      <c r="E471" t="s">
        <v>1446</v>
      </c>
      <c r="F471" s="75">
        <v>334.27</v>
      </c>
      <c r="G471" s="75">
        <f t="shared" si="1"/>
        <v>334.27</v>
      </c>
    </row>
    <row r="472" spans="1:7" ht="60">
      <c r="A472" s="73" t="s">
        <v>1460</v>
      </c>
      <c r="B472" s="74">
        <v>68174</v>
      </c>
      <c r="C472" t="s">
        <v>1450</v>
      </c>
      <c r="D472">
        <v>3</v>
      </c>
      <c r="E472" t="s">
        <v>1446</v>
      </c>
      <c r="F472" s="75">
        <v>265.56</v>
      </c>
      <c r="G472" s="75">
        <f t="shared" si="1"/>
        <v>796.68000000000006</v>
      </c>
    </row>
    <row r="473" spans="1:7" ht="75">
      <c r="A473" s="73" t="s">
        <v>1461</v>
      </c>
      <c r="B473" t="s">
        <v>1462</v>
      </c>
      <c r="C473" t="s">
        <v>1459</v>
      </c>
      <c r="D473">
        <v>1</v>
      </c>
      <c r="E473" t="s">
        <v>1446</v>
      </c>
      <c r="F473" s="75">
        <v>175.65</v>
      </c>
      <c r="G473" s="75">
        <f t="shared" si="1"/>
        <v>175.65</v>
      </c>
    </row>
    <row r="474" spans="1:7" ht="75">
      <c r="A474" s="73" t="s">
        <v>1463</v>
      </c>
      <c r="B474" t="s">
        <v>1462</v>
      </c>
      <c r="C474" t="s">
        <v>1459</v>
      </c>
      <c r="D474">
        <v>1</v>
      </c>
      <c r="E474" t="s">
        <v>1446</v>
      </c>
      <c r="F474" s="75">
        <v>175.65</v>
      </c>
      <c r="G474" s="75">
        <f t="shared" si="1"/>
        <v>175.65</v>
      </c>
    </row>
    <row r="475" spans="1:7">
      <c r="A475" s="467" t="s">
        <v>1464</v>
      </c>
      <c r="B475" s="467"/>
      <c r="C475" s="467"/>
      <c r="D475" s="467"/>
      <c r="E475" s="467"/>
      <c r="G475" s="75">
        <f>SUM(G466:G474)</f>
        <v>2301.08</v>
      </c>
    </row>
    <row r="476" spans="1:7">
      <c r="A476" s="463" t="s">
        <v>1465</v>
      </c>
      <c r="B476" s="463"/>
      <c r="C476" s="463"/>
    </row>
    <row r="477" spans="1:7">
      <c r="A477" s="468" t="s">
        <v>1466</v>
      </c>
      <c r="B477" s="468"/>
      <c r="C477" s="468"/>
      <c r="D477" s="77">
        <v>0.3</v>
      </c>
      <c r="G477" s="75">
        <f>PRODUCT(G475*D477)</f>
        <v>690.32399999999996</v>
      </c>
    </row>
    <row r="478" spans="1:7">
      <c r="A478" s="468" t="s">
        <v>1467</v>
      </c>
      <c r="B478" s="468"/>
      <c r="C478" s="468"/>
      <c r="D478" s="77">
        <v>0.25</v>
      </c>
      <c r="G478" s="75">
        <f>PRODUCT(G475*D478)</f>
        <v>575.27</v>
      </c>
    </row>
    <row r="479" spans="1:7">
      <c r="A479" s="468" t="s">
        <v>1468</v>
      </c>
      <c r="B479" s="468"/>
      <c r="C479" s="468"/>
      <c r="D479" s="77">
        <v>0.2</v>
      </c>
      <c r="G479" s="75">
        <f>PRODUCT(G475*D479)</f>
        <v>460.21600000000001</v>
      </c>
    </row>
    <row r="480" spans="1:7">
      <c r="A480" s="468" t="s">
        <v>1469</v>
      </c>
      <c r="B480" s="468"/>
      <c r="C480" s="468"/>
      <c r="G480" s="75">
        <f>SUM(G475:G479)</f>
        <v>4026.89</v>
      </c>
    </row>
    <row r="584" spans="2:5">
      <c r="B584" s="464" t="s">
        <v>1384</v>
      </c>
      <c r="C584" s="465"/>
      <c r="D584" s="465"/>
      <c r="E584" s="466"/>
    </row>
    <row r="585" spans="2:5" ht="30">
      <c r="B585" s="58" t="s">
        <v>1386</v>
      </c>
      <c r="C585" s="58" t="s">
        <v>1030</v>
      </c>
      <c r="D585" s="58" t="s">
        <v>1387</v>
      </c>
      <c r="E585" s="59" t="s">
        <v>1388</v>
      </c>
    </row>
    <row r="586" spans="2:5" ht="30">
      <c r="B586" s="58" t="s">
        <v>570</v>
      </c>
      <c r="C586" s="63" t="s">
        <v>1475</v>
      </c>
      <c r="D586" s="58" t="s">
        <v>1455</v>
      </c>
      <c r="E586" s="72">
        <v>20.57</v>
      </c>
    </row>
    <row r="617" spans="1:5">
      <c r="A617" s="57"/>
      <c r="B617" s="464" t="s">
        <v>1384</v>
      </c>
      <c r="C617" s="465"/>
      <c r="D617" s="465"/>
      <c r="E617" s="466"/>
    </row>
    <row r="618" spans="1:5" ht="30">
      <c r="A618" s="58" t="s">
        <v>1385</v>
      </c>
      <c r="B618" s="58" t="s">
        <v>1386</v>
      </c>
      <c r="C618" s="58" t="s">
        <v>1030</v>
      </c>
      <c r="D618" s="58" t="s">
        <v>1387</v>
      </c>
      <c r="E618" s="59" t="s">
        <v>1388</v>
      </c>
    </row>
    <row r="619" spans="1:5" ht="30">
      <c r="A619" s="58">
        <v>1</v>
      </c>
      <c r="B619" s="58" t="s">
        <v>642</v>
      </c>
      <c r="C619" s="63" t="s">
        <v>1476</v>
      </c>
      <c r="D619" s="58" t="s">
        <v>1387</v>
      </c>
      <c r="E619" s="72">
        <v>12.9</v>
      </c>
    </row>
    <row r="651" spans="1:5">
      <c r="A651" s="57"/>
      <c r="B651" s="464" t="s">
        <v>1384</v>
      </c>
      <c r="C651" s="465"/>
      <c r="D651" s="465"/>
      <c r="E651" s="466"/>
    </row>
    <row r="652" spans="1:5" ht="30">
      <c r="A652" s="58" t="s">
        <v>1385</v>
      </c>
      <c r="B652" s="58" t="s">
        <v>1386</v>
      </c>
      <c r="C652" s="58" t="s">
        <v>1030</v>
      </c>
      <c r="D652" s="58" t="s">
        <v>1387</v>
      </c>
      <c r="E652" s="59" t="s">
        <v>1388</v>
      </c>
    </row>
    <row r="653" spans="1:5">
      <c r="A653" s="58">
        <v>1</v>
      </c>
      <c r="B653" s="58" t="s">
        <v>645</v>
      </c>
      <c r="C653" s="63" t="s">
        <v>646</v>
      </c>
      <c r="D653" s="58" t="s">
        <v>1387</v>
      </c>
      <c r="E653" s="72">
        <v>23.64</v>
      </c>
    </row>
    <row r="654" spans="1:5">
      <c r="A654" s="58">
        <v>1</v>
      </c>
      <c r="B654" s="79" t="s">
        <v>647</v>
      </c>
      <c r="C654" s="79" t="s">
        <v>648</v>
      </c>
      <c r="D654" s="58" t="s">
        <v>1387</v>
      </c>
      <c r="E654" s="72">
        <v>24.18</v>
      </c>
    </row>
    <row r="709" spans="1:7">
      <c r="A709" s="57"/>
      <c r="B709" s="464" t="s">
        <v>1384</v>
      </c>
      <c r="C709" s="465"/>
      <c r="D709" s="465"/>
      <c r="E709" s="466"/>
    </row>
    <row r="710" spans="1:7" ht="30">
      <c r="A710" s="58" t="s">
        <v>1385</v>
      </c>
      <c r="B710" s="58" t="s">
        <v>1386</v>
      </c>
      <c r="C710" s="58" t="s">
        <v>1030</v>
      </c>
      <c r="D710" s="58" t="s">
        <v>1387</v>
      </c>
      <c r="E710" s="59" t="s">
        <v>1388</v>
      </c>
    </row>
    <row r="711" spans="1:7">
      <c r="A711" s="58">
        <v>1</v>
      </c>
      <c r="B711" s="58" t="s">
        <v>649</v>
      </c>
      <c r="C711" s="63" t="s">
        <v>650</v>
      </c>
      <c r="D711" s="58" t="s">
        <v>1387</v>
      </c>
      <c r="E711" s="72">
        <v>159.5</v>
      </c>
    </row>
    <row r="713" spans="1:7" ht="30">
      <c r="A713" t="s">
        <v>1442</v>
      </c>
      <c r="B713" t="s">
        <v>1443</v>
      </c>
      <c r="C713" t="s">
        <v>1444</v>
      </c>
      <c r="D713" t="s">
        <v>1445</v>
      </c>
      <c r="E713" t="s">
        <v>1446</v>
      </c>
      <c r="F713" s="73" t="s">
        <v>1447</v>
      </c>
      <c r="G713" s="73" t="s">
        <v>1448</v>
      </c>
    </row>
    <row r="714" spans="1:7" ht="45">
      <c r="A714" s="73" t="s">
        <v>1477</v>
      </c>
      <c r="B714">
        <v>61427</v>
      </c>
      <c r="C714" t="s">
        <v>1478</v>
      </c>
      <c r="D714">
        <v>1</v>
      </c>
      <c r="E714" t="s">
        <v>1446</v>
      </c>
      <c r="F714" s="75">
        <v>69.319999999999993</v>
      </c>
      <c r="G714" s="75">
        <f>PRODUCT(D714*F714)</f>
        <v>69.319999999999993</v>
      </c>
    </row>
    <row r="715" spans="1:7" ht="60">
      <c r="A715" s="73" t="s">
        <v>1479</v>
      </c>
      <c r="B715" t="s">
        <v>1480</v>
      </c>
      <c r="C715" t="s">
        <v>1459</v>
      </c>
      <c r="D715">
        <v>2.68</v>
      </c>
      <c r="E715" t="s">
        <v>1446</v>
      </c>
      <c r="F715" s="75">
        <v>18.05</v>
      </c>
      <c r="G715" s="75">
        <f t="shared" ref="G715:G716" si="2">PRODUCT(D715*F715)</f>
        <v>48.374000000000002</v>
      </c>
    </row>
    <row r="716" spans="1:7" ht="45">
      <c r="A716" s="73" t="s">
        <v>1481</v>
      </c>
      <c r="B716" t="s">
        <v>1482</v>
      </c>
      <c r="C716" t="s">
        <v>1459</v>
      </c>
      <c r="D716">
        <v>3.1960000000000002</v>
      </c>
      <c r="E716" t="s">
        <v>1446</v>
      </c>
      <c r="F716" s="75">
        <v>13.08</v>
      </c>
      <c r="G716" s="75">
        <f t="shared" si="2"/>
        <v>41.80368</v>
      </c>
    </row>
    <row r="717" spans="1:7" ht="30">
      <c r="A717" s="73" t="s">
        <v>1483</v>
      </c>
      <c r="F717" s="75"/>
      <c r="G717" s="80">
        <f>SUM(G714:G716)</f>
        <v>159.49768</v>
      </c>
    </row>
    <row r="748" spans="1:5">
      <c r="A748" s="57"/>
      <c r="B748" s="464" t="s">
        <v>1384</v>
      </c>
      <c r="C748" s="465"/>
      <c r="D748" s="465"/>
      <c r="E748" s="466"/>
    </row>
    <row r="749" spans="1:5" ht="30">
      <c r="A749" s="58" t="s">
        <v>1385</v>
      </c>
      <c r="B749" s="58" t="s">
        <v>1386</v>
      </c>
      <c r="C749" s="58" t="s">
        <v>1030</v>
      </c>
      <c r="D749" s="58" t="s">
        <v>1387</v>
      </c>
      <c r="E749" s="59" t="s">
        <v>1388</v>
      </c>
    </row>
    <row r="750" spans="1:5" ht="45">
      <c r="A750" s="58">
        <v>1</v>
      </c>
      <c r="B750" s="58" t="s">
        <v>822</v>
      </c>
      <c r="C750" s="63" t="s">
        <v>1487</v>
      </c>
      <c r="D750" s="58" t="s">
        <v>1387</v>
      </c>
      <c r="E750" s="72">
        <v>727.02</v>
      </c>
    </row>
    <row r="780" spans="1:5">
      <c r="A780" s="57"/>
      <c r="B780" s="464" t="s">
        <v>1384</v>
      </c>
      <c r="C780" s="465"/>
      <c r="D780" s="465"/>
      <c r="E780" s="466"/>
    </row>
    <row r="781" spans="1:5" ht="30">
      <c r="A781" s="58" t="s">
        <v>1385</v>
      </c>
      <c r="B781" s="58" t="s">
        <v>1386</v>
      </c>
      <c r="C781" s="58" t="s">
        <v>1030</v>
      </c>
      <c r="D781" s="58" t="s">
        <v>1387</v>
      </c>
      <c r="E781" s="59" t="s">
        <v>1388</v>
      </c>
    </row>
    <row r="782" spans="1:5">
      <c r="A782" s="58">
        <v>1</v>
      </c>
      <c r="B782" s="58" t="s">
        <v>885</v>
      </c>
      <c r="C782" s="3" t="s">
        <v>886</v>
      </c>
      <c r="D782" s="58" t="s">
        <v>1387</v>
      </c>
      <c r="E782" s="72">
        <v>85.49</v>
      </c>
    </row>
    <row r="783" spans="1:5">
      <c r="C783" s="3" t="s">
        <v>887</v>
      </c>
    </row>
    <row r="784" spans="1:5">
      <c r="C784" s="3" t="s">
        <v>888</v>
      </c>
    </row>
    <row r="785" spans="1:7">
      <c r="C785" s="3" t="s">
        <v>889</v>
      </c>
    </row>
    <row r="786" spans="1:7">
      <c r="C786" s="3" t="s">
        <v>890</v>
      </c>
    </row>
    <row r="787" spans="1:7">
      <c r="C787" s="3" t="s">
        <v>891</v>
      </c>
    </row>
    <row r="789" spans="1:7" ht="30">
      <c r="A789" t="s">
        <v>1444</v>
      </c>
      <c r="B789" t="s">
        <v>1443</v>
      </c>
      <c r="C789" t="s">
        <v>1545</v>
      </c>
      <c r="D789" t="s">
        <v>1445</v>
      </c>
      <c r="E789" t="s">
        <v>1446</v>
      </c>
      <c r="F789" s="73" t="s">
        <v>1447</v>
      </c>
      <c r="G789" s="73" t="s">
        <v>1448</v>
      </c>
    </row>
    <row r="790" spans="1:7">
      <c r="A790" s="73" t="s">
        <v>1546</v>
      </c>
      <c r="B790" t="s">
        <v>1547</v>
      </c>
      <c r="C790" t="s">
        <v>1548</v>
      </c>
      <c r="D790">
        <v>1</v>
      </c>
      <c r="E790" t="s">
        <v>1446</v>
      </c>
      <c r="F790" s="75">
        <v>49.39</v>
      </c>
      <c r="G790" s="75">
        <f>PRODUCT(D790*F790)</f>
        <v>49.39</v>
      </c>
    </row>
    <row r="791" spans="1:7">
      <c r="A791" t="s">
        <v>1459</v>
      </c>
      <c r="B791" t="s">
        <v>1480</v>
      </c>
      <c r="C791" s="73" t="s">
        <v>1479</v>
      </c>
      <c r="D791">
        <v>2</v>
      </c>
      <c r="E791" t="s">
        <v>1549</v>
      </c>
      <c r="F791" s="75">
        <v>18.05</v>
      </c>
      <c r="G791" s="75">
        <f t="shared" ref="G791" si="3">PRODUCT(D791*F791)</f>
        <v>36.1</v>
      </c>
    </row>
    <row r="792" spans="1:7">
      <c r="G792" s="75">
        <f>SUM(G790:G791)</f>
        <v>85.490000000000009</v>
      </c>
    </row>
    <row r="795" spans="1:7">
      <c r="A795" s="57"/>
      <c r="B795" s="464" t="s">
        <v>1384</v>
      </c>
      <c r="C795" s="465"/>
      <c r="D795" s="465"/>
      <c r="E795" s="466"/>
    </row>
    <row r="796" spans="1:7" ht="30">
      <c r="A796" s="58" t="s">
        <v>1385</v>
      </c>
      <c r="B796" s="58" t="s">
        <v>1386</v>
      </c>
      <c r="C796" s="58" t="s">
        <v>1030</v>
      </c>
      <c r="D796" s="58" t="s">
        <v>1387</v>
      </c>
      <c r="E796" s="59" t="s">
        <v>1388</v>
      </c>
    </row>
    <row r="797" spans="1:7">
      <c r="A797" s="58">
        <v>1</v>
      </c>
      <c r="B797" s="58" t="s">
        <v>885</v>
      </c>
      <c r="C797" s="87" t="s">
        <v>899</v>
      </c>
      <c r="D797" s="58" t="s">
        <v>1387</v>
      </c>
      <c r="E797" s="72">
        <v>61.89</v>
      </c>
    </row>
    <row r="798" spans="1:7">
      <c r="C798" s="87" t="s">
        <v>900</v>
      </c>
    </row>
    <row r="799" spans="1:7">
      <c r="C799" s="87" t="s">
        <v>901</v>
      </c>
    </row>
    <row r="801" spans="1:7" ht="30">
      <c r="A801" t="s">
        <v>1444</v>
      </c>
      <c r="B801" t="s">
        <v>1443</v>
      </c>
      <c r="C801" t="s">
        <v>1545</v>
      </c>
      <c r="D801" t="s">
        <v>1445</v>
      </c>
      <c r="E801" t="s">
        <v>1446</v>
      </c>
      <c r="F801" s="73" t="s">
        <v>1447</v>
      </c>
      <c r="G801" s="73" t="s">
        <v>1448</v>
      </c>
    </row>
    <row r="802" spans="1:7">
      <c r="A802" s="73" t="s">
        <v>1546</v>
      </c>
      <c r="B802" t="s">
        <v>1547</v>
      </c>
      <c r="C802" t="s">
        <v>1550</v>
      </c>
      <c r="D802">
        <v>1</v>
      </c>
      <c r="E802" t="s">
        <v>1446</v>
      </c>
      <c r="F802" s="75">
        <v>25.79</v>
      </c>
      <c r="G802" s="75">
        <f>PRODUCT(D802*F802)</f>
        <v>25.79</v>
      </c>
    </row>
    <row r="803" spans="1:7">
      <c r="A803" t="s">
        <v>1459</v>
      </c>
      <c r="B803" t="s">
        <v>1480</v>
      </c>
      <c r="C803" s="73" t="s">
        <v>1479</v>
      </c>
      <c r="D803">
        <v>2</v>
      </c>
      <c r="E803" t="s">
        <v>1549</v>
      </c>
      <c r="F803" s="75">
        <v>18.05</v>
      </c>
      <c r="G803" s="75">
        <f t="shared" ref="G803" si="4">PRODUCT(D803*F803)</f>
        <v>36.1</v>
      </c>
    </row>
    <row r="804" spans="1:7">
      <c r="G804" s="75">
        <f>SUM(G802:G803)</f>
        <v>61.89</v>
      </c>
    </row>
    <row r="807" spans="1:7">
      <c r="A807" s="57"/>
      <c r="B807" s="464" t="s">
        <v>1384</v>
      </c>
      <c r="C807" s="465"/>
      <c r="D807" s="465"/>
      <c r="E807" s="466"/>
    </row>
    <row r="808" spans="1:7" ht="30">
      <c r="A808" s="58" t="s">
        <v>1385</v>
      </c>
      <c r="B808" s="58" t="s">
        <v>1386</v>
      </c>
      <c r="C808" s="58" t="s">
        <v>1030</v>
      </c>
      <c r="D808" s="58" t="s">
        <v>1387</v>
      </c>
      <c r="E808" s="59" t="s">
        <v>1388</v>
      </c>
    </row>
    <row r="809" spans="1:7">
      <c r="A809" s="58">
        <v>1</v>
      </c>
      <c r="B809" s="58" t="s">
        <v>902</v>
      </c>
      <c r="C809" s="3" t="s">
        <v>903</v>
      </c>
      <c r="D809" s="58" t="s">
        <v>1387</v>
      </c>
      <c r="E809" s="72">
        <v>148.1</v>
      </c>
    </row>
    <row r="810" spans="1:7">
      <c r="C810" s="3" t="s">
        <v>904</v>
      </c>
    </row>
    <row r="811" spans="1:7">
      <c r="C811" s="3" t="s">
        <v>905</v>
      </c>
    </row>
    <row r="812" spans="1:7">
      <c r="C812" s="3" t="s">
        <v>906</v>
      </c>
    </row>
    <row r="813" spans="1:7" ht="30">
      <c r="A813" t="s">
        <v>1444</v>
      </c>
      <c r="B813" t="s">
        <v>1443</v>
      </c>
      <c r="C813" t="s">
        <v>1545</v>
      </c>
      <c r="D813" t="s">
        <v>1445</v>
      </c>
      <c r="E813" t="s">
        <v>1446</v>
      </c>
      <c r="F813" s="73" t="s">
        <v>1447</v>
      </c>
      <c r="G813" s="73" t="s">
        <v>1448</v>
      </c>
    </row>
    <row r="814" spans="1:7">
      <c r="A814" s="73" t="s">
        <v>1546</v>
      </c>
      <c r="B814" t="s">
        <v>1547</v>
      </c>
      <c r="C814" t="s">
        <v>1551</v>
      </c>
      <c r="D814">
        <v>1</v>
      </c>
      <c r="E814" t="s">
        <v>1446</v>
      </c>
      <c r="F814" s="75">
        <v>112</v>
      </c>
      <c r="G814" s="75">
        <f>PRODUCT(D814*F814)</f>
        <v>112</v>
      </c>
    </row>
    <row r="815" spans="1:7">
      <c r="A815" t="s">
        <v>1459</v>
      </c>
      <c r="B815" t="s">
        <v>1480</v>
      </c>
      <c r="C815" s="73" t="s">
        <v>1479</v>
      </c>
      <c r="D815">
        <v>2</v>
      </c>
      <c r="E815" t="s">
        <v>1549</v>
      </c>
      <c r="F815" s="75">
        <v>18.05</v>
      </c>
      <c r="G815" s="75">
        <f t="shared" ref="G815" si="5">PRODUCT(D815*F815)</f>
        <v>36.1</v>
      </c>
    </row>
    <row r="816" spans="1:7">
      <c r="G816" s="75">
        <f>SUM(G814:G815)</f>
        <v>148.1</v>
      </c>
    </row>
  </sheetData>
  <mergeCells count="32">
    <mergeCell ref="A479:C479"/>
    <mergeCell ref="B780:E780"/>
    <mergeCell ref="B795:E795"/>
    <mergeCell ref="B807:E807"/>
    <mergeCell ref="B617:E617"/>
    <mergeCell ref="B651:E651"/>
    <mergeCell ref="A357:C357"/>
    <mergeCell ref="A475:E475"/>
    <mergeCell ref="A476:C476"/>
    <mergeCell ref="A477:C477"/>
    <mergeCell ref="A478:C478"/>
    <mergeCell ref="B2:E2"/>
    <mergeCell ref="B35:E35"/>
    <mergeCell ref="B72:E72"/>
    <mergeCell ref="B105:E105"/>
    <mergeCell ref="B140:E140"/>
    <mergeCell ref="A353:C353"/>
    <mergeCell ref="B584:E584"/>
    <mergeCell ref="B172:E172"/>
    <mergeCell ref="B709:E709"/>
    <mergeCell ref="B748:E748"/>
    <mergeCell ref="B461:E461"/>
    <mergeCell ref="B205:E205"/>
    <mergeCell ref="B239:E239"/>
    <mergeCell ref="B271:E271"/>
    <mergeCell ref="B305:E305"/>
    <mergeCell ref="B338:E338"/>
    <mergeCell ref="A352:E352"/>
    <mergeCell ref="A480:C480"/>
    <mergeCell ref="A354:C354"/>
    <mergeCell ref="A355:C355"/>
    <mergeCell ref="A356:C356"/>
  </mergeCells>
  <hyperlinks>
    <hyperlink ref="B343" r:id="rId1" display="https://informativosbc.com.br/cgi-bin/nph-mgwcgi"/>
    <hyperlink ref="B344" r:id="rId2" display="https://informativosbc.com.br/cgi-bin/nph-mgwcgi"/>
    <hyperlink ref="B349" r:id="rId3" display="https://informativosbc.com.br/cgi-bin/nph-mgwcgi"/>
    <hyperlink ref="B466" r:id="rId4" display="https://informativosbc.com.br/cgi-bin/nph-mgwcgi"/>
    <hyperlink ref="B467" r:id="rId5" display="https://informativosbc.com.br/cgi-bin/nph-mgwcgi"/>
    <hyperlink ref="B472" r:id="rId6" display="https://informativosbc.com.br/cgi-bin/nph-mgwcgi"/>
  </hyperlinks>
  <pageMargins left="0.511811024" right="0.511811024" top="0.78740157499999996" bottom="0.78740157499999996" header="0.31496062000000002" footer="0.31496062000000002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45"/>
  <sheetViews>
    <sheetView workbookViewId="0">
      <selection activeCell="AC23" sqref="AC23"/>
    </sheetView>
  </sheetViews>
  <sheetFormatPr defaultRowHeight="15"/>
  <cols>
    <col min="1" max="1" width="2" style="14" customWidth="1"/>
    <col min="2" max="2" width="3.85546875" style="14" customWidth="1"/>
    <col min="3" max="3" width="2.7109375" style="14" customWidth="1"/>
    <col min="4" max="4" width="3" style="14" customWidth="1"/>
    <col min="5" max="10" width="2.7109375" style="14" customWidth="1"/>
    <col min="11" max="11" width="13.140625" style="14" customWidth="1"/>
    <col min="12" max="12" width="8.7109375" style="14" customWidth="1"/>
    <col min="13" max="13" width="4.5703125" style="14" hidden="1" customWidth="1"/>
    <col min="14" max="14" width="2" style="14" hidden="1" customWidth="1"/>
    <col min="15" max="15" width="15.7109375" style="14" customWidth="1"/>
    <col min="16" max="16" width="4.5703125" style="14" hidden="1" customWidth="1"/>
    <col min="17" max="17" width="4.28515625" style="14" hidden="1" customWidth="1"/>
    <col min="18" max="18" width="8.5703125" style="14" customWidth="1"/>
    <col min="19" max="19" width="15.7109375" style="14" customWidth="1"/>
    <col min="20" max="20" width="3.28515625" style="14" hidden="1" customWidth="1"/>
    <col min="21" max="21" width="7.7109375" style="14" customWidth="1"/>
    <col min="22" max="22" width="15.7109375" style="14" hidden="1" customWidth="1"/>
    <col min="23" max="24" width="7.7109375" style="14" hidden="1" customWidth="1"/>
    <col min="25" max="25" width="15.7109375" style="14" customWidth="1"/>
    <col min="26" max="26" width="9" style="88" customWidth="1"/>
    <col min="27" max="27" width="12.28515625" style="88" bestFit="1" customWidth="1"/>
    <col min="28" max="28" width="19.28515625" style="14" hidden="1" customWidth="1"/>
    <col min="29" max="256" width="9.140625" style="14"/>
    <col min="257" max="257" width="2" style="14" customWidth="1"/>
    <col min="258" max="258" width="3.85546875" style="14" customWidth="1"/>
    <col min="259" max="259" width="2.7109375" style="14" customWidth="1"/>
    <col min="260" max="260" width="3" style="14" customWidth="1"/>
    <col min="261" max="266" width="2.7109375" style="14" customWidth="1"/>
    <col min="267" max="267" width="13.140625" style="14" customWidth="1"/>
    <col min="268" max="268" width="8.7109375" style="14" customWidth="1"/>
    <col min="269" max="270" width="0" style="14" hidden="1" customWidth="1"/>
    <col min="271" max="271" width="15.7109375" style="14" customWidth="1"/>
    <col min="272" max="273" width="0" style="14" hidden="1" customWidth="1"/>
    <col min="274" max="274" width="8.5703125" style="14" customWidth="1"/>
    <col min="275" max="275" width="15.7109375" style="14" customWidth="1"/>
    <col min="276" max="276" width="0" style="14" hidden="1" customWidth="1"/>
    <col min="277" max="277" width="7.7109375" style="14" customWidth="1"/>
    <col min="278" max="278" width="15.7109375" style="14" customWidth="1"/>
    <col min="279" max="280" width="7.7109375" style="14" customWidth="1"/>
    <col min="281" max="281" width="15.7109375" style="14" customWidth="1"/>
    <col min="282" max="282" width="9" style="14" customWidth="1"/>
    <col min="283" max="283" width="12.28515625" style="14" bestFit="1" customWidth="1"/>
    <col min="284" max="284" width="0" style="14" hidden="1" customWidth="1"/>
    <col min="285" max="512" width="9.140625" style="14"/>
    <col min="513" max="513" width="2" style="14" customWidth="1"/>
    <col min="514" max="514" width="3.85546875" style="14" customWidth="1"/>
    <col min="515" max="515" width="2.7109375" style="14" customWidth="1"/>
    <col min="516" max="516" width="3" style="14" customWidth="1"/>
    <col min="517" max="522" width="2.7109375" style="14" customWidth="1"/>
    <col min="523" max="523" width="13.140625" style="14" customWidth="1"/>
    <col min="524" max="524" width="8.7109375" style="14" customWidth="1"/>
    <col min="525" max="526" width="0" style="14" hidden="1" customWidth="1"/>
    <col min="527" max="527" width="15.7109375" style="14" customWidth="1"/>
    <col min="528" max="529" width="0" style="14" hidden="1" customWidth="1"/>
    <col min="530" max="530" width="8.5703125" style="14" customWidth="1"/>
    <col min="531" max="531" width="15.7109375" style="14" customWidth="1"/>
    <col min="532" max="532" width="0" style="14" hidden="1" customWidth="1"/>
    <col min="533" max="533" width="7.7109375" style="14" customWidth="1"/>
    <col min="534" max="534" width="15.7109375" style="14" customWidth="1"/>
    <col min="535" max="536" width="7.7109375" style="14" customWidth="1"/>
    <col min="537" max="537" width="15.7109375" style="14" customWidth="1"/>
    <col min="538" max="538" width="9" style="14" customWidth="1"/>
    <col min="539" max="539" width="12.28515625" style="14" bestFit="1" customWidth="1"/>
    <col min="540" max="540" width="0" style="14" hidden="1" customWidth="1"/>
    <col min="541" max="768" width="9.140625" style="14"/>
    <col min="769" max="769" width="2" style="14" customWidth="1"/>
    <col min="770" max="770" width="3.85546875" style="14" customWidth="1"/>
    <col min="771" max="771" width="2.7109375" style="14" customWidth="1"/>
    <col min="772" max="772" width="3" style="14" customWidth="1"/>
    <col min="773" max="778" width="2.7109375" style="14" customWidth="1"/>
    <col min="779" max="779" width="13.140625" style="14" customWidth="1"/>
    <col min="780" max="780" width="8.7109375" style="14" customWidth="1"/>
    <col min="781" max="782" width="0" style="14" hidden="1" customWidth="1"/>
    <col min="783" max="783" width="15.7109375" style="14" customWidth="1"/>
    <col min="784" max="785" width="0" style="14" hidden="1" customWidth="1"/>
    <col min="786" max="786" width="8.5703125" style="14" customWidth="1"/>
    <col min="787" max="787" width="15.7109375" style="14" customWidth="1"/>
    <col min="788" max="788" width="0" style="14" hidden="1" customWidth="1"/>
    <col min="789" max="789" width="7.7109375" style="14" customWidth="1"/>
    <col min="790" max="790" width="15.7109375" style="14" customWidth="1"/>
    <col min="791" max="792" width="7.7109375" style="14" customWidth="1"/>
    <col min="793" max="793" width="15.7109375" style="14" customWidth="1"/>
    <col min="794" max="794" width="9" style="14" customWidth="1"/>
    <col min="795" max="795" width="12.28515625" style="14" bestFit="1" customWidth="1"/>
    <col min="796" max="796" width="0" style="14" hidden="1" customWidth="1"/>
    <col min="797" max="1024" width="9.140625" style="14"/>
    <col min="1025" max="1025" width="2" style="14" customWidth="1"/>
    <col min="1026" max="1026" width="3.85546875" style="14" customWidth="1"/>
    <col min="1027" max="1027" width="2.7109375" style="14" customWidth="1"/>
    <col min="1028" max="1028" width="3" style="14" customWidth="1"/>
    <col min="1029" max="1034" width="2.7109375" style="14" customWidth="1"/>
    <col min="1035" max="1035" width="13.140625" style="14" customWidth="1"/>
    <col min="1036" max="1036" width="8.7109375" style="14" customWidth="1"/>
    <col min="1037" max="1038" width="0" style="14" hidden="1" customWidth="1"/>
    <col min="1039" max="1039" width="15.7109375" style="14" customWidth="1"/>
    <col min="1040" max="1041" width="0" style="14" hidden="1" customWidth="1"/>
    <col min="1042" max="1042" width="8.5703125" style="14" customWidth="1"/>
    <col min="1043" max="1043" width="15.7109375" style="14" customWidth="1"/>
    <col min="1044" max="1044" width="0" style="14" hidden="1" customWidth="1"/>
    <col min="1045" max="1045" width="7.7109375" style="14" customWidth="1"/>
    <col min="1046" max="1046" width="15.7109375" style="14" customWidth="1"/>
    <col min="1047" max="1048" width="7.7109375" style="14" customWidth="1"/>
    <col min="1049" max="1049" width="15.7109375" style="14" customWidth="1"/>
    <col min="1050" max="1050" width="9" style="14" customWidth="1"/>
    <col min="1051" max="1051" width="12.28515625" style="14" bestFit="1" customWidth="1"/>
    <col min="1052" max="1052" width="0" style="14" hidden="1" customWidth="1"/>
    <col min="1053" max="1280" width="9.140625" style="14"/>
    <col min="1281" max="1281" width="2" style="14" customWidth="1"/>
    <col min="1282" max="1282" width="3.85546875" style="14" customWidth="1"/>
    <col min="1283" max="1283" width="2.7109375" style="14" customWidth="1"/>
    <col min="1284" max="1284" width="3" style="14" customWidth="1"/>
    <col min="1285" max="1290" width="2.7109375" style="14" customWidth="1"/>
    <col min="1291" max="1291" width="13.140625" style="14" customWidth="1"/>
    <col min="1292" max="1292" width="8.7109375" style="14" customWidth="1"/>
    <col min="1293" max="1294" width="0" style="14" hidden="1" customWidth="1"/>
    <col min="1295" max="1295" width="15.7109375" style="14" customWidth="1"/>
    <col min="1296" max="1297" width="0" style="14" hidden="1" customWidth="1"/>
    <col min="1298" max="1298" width="8.5703125" style="14" customWidth="1"/>
    <col min="1299" max="1299" width="15.7109375" style="14" customWidth="1"/>
    <col min="1300" max="1300" width="0" style="14" hidden="1" customWidth="1"/>
    <col min="1301" max="1301" width="7.7109375" style="14" customWidth="1"/>
    <col min="1302" max="1302" width="15.7109375" style="14" customWidth="1"/>
    <col min="1303" max="1304" width="7.7109375" style="14" customWidth="1"/>
    <col min="1305" max="1305" width="15.7109375" style="14" customWidth="1"/>
    <col min="1306" max="1306" width="9" style="14" customWidth="1"/>
    <col min="1307" max="1307" width="12.28515625" style="14" bestFit="1" customWidth="1"/>
    <col min="1308" max="1308" width="0" style="14" hidden="1" customWidth="1"/>
    <col min="1309" max="1536" width="9.140625" style="14"/>
    <col min="1537" max="1537" width="2" style="14" customWidth="1"/>
    <col min="1538" max="1538" width="3.85546875" style="14" customWidth="1"/>
    <col min="1539" max="1539" width="2.7109375" style="14" customWidth="1"/>
    <col min="1540" max="1540" width="3" style="14" customWidth="1"/>
    <col min="1541" max="1546" width="2.7109375" style="14" customWidth="1"/>
    <col min="1547" max="1547" width="13.140625" style="14" customWidth="1"/>
    <col min="1548" max="1548" width="8.7109375" style="14" customWidth="1"/>
    <col min="1549" max="1550" width="0" style="14" hidden="1" customWidth="1"/>
    <col min="1551" max="1551" width="15.7109375" style="14" customWidth="1"/>
    <col min="1552" max="1553" width="0" style="14" hidden="1" customWidth="1"/>
    <col min="1554" max="1554" width="8.5703125" style="14" customWidth="1"/>
    <col min="1555" max="1555" width="15.7109375" style="14" customWidth="1"/>
    <col min="1556" max="1556" width="0" style="14" hidden="1" customWidth="1"/>
    <col min="1557" max="1557" width="7.7109375" style="14" customWidth="1"/>
    <col min="1558" max="1558" width="15.7109375" style="14" customWidth="1"/>
    <col min="1559" max="1560" width="7.7109375" style="14" customWidth="1"/>
    <col min="1561" max="1561" width="15.7109375" style="14" customWidth="1"/>
    <col min="1562" max="1562" width="9" style="14" customWidth="1"/>
    <col min="1563" max="1563" width="12.28515625" style="14" bestFit="1" customWidth="1"/>
    <col min="1564" max="1564" width="0" style="14" hidden="1" customWidth="1"/>
    <col min="1565" max="1792" width="9.140625" style="14"/>
    <col min="1793" max="1793" width="2" style="14" customWidth="1"/>
    <col min="1794" max="1794" width="3.85546875" style="14" customWidth="1"/>
    <col min="1795" max="1795" width="2.7109375" style="14" customWidth="1"/>
    <col min="1796" max="1796" width="3" style="14" customWidth="1"/>
    <col min="1797" max="1802" width="2.7109375" style="14" customWidth="1"/>
    <col min="1803" max="1803" width="13.140625" style="14" customWidth="1"/>
    <col min="1804" max="1804" width="8.7109375" style="14" customWidth="1"/>
    <col min="1805" max="1806" width="0" style="14" hidden="1" customWidth="1"/>
    <col min="1807" max="1807" width="15.7109375" style="14" customWidth="1"/>
    <col min="1808" max="1809" width="0" style="14" hidden="1" customWidth="1"/>
    <col min="1810" max="1810" width="8.5703125" style="14" customWidth="1"/>
    <col min="1811" max="1811" width="15.7109375" style="14" customWidth="1"/>
    <col min="1812" max="1812" width="0" style="14" hidden="1" customWidth="1"/>
    <col min="1813" max="1813" width="7.7109375" style="14" customWidth="1"/>
    <col min="1814" max="1814" width="15.7109375" style="14" customWidth="1"/>
    <col min="1815" max="1816" width="7.7109375" style="14" customWidth="1"/>
    <col min="1817" max="1817" width="15.7109375" style="14" customWidth="1"/>
    <col min="1818" max="1818" width="9" style="14" customWidth="1"/>
    <col min="1819" max="1819" width="12.28515625" style="14" bestFit="1" customWidth="1"/>
    <col min="1820" max="1820" width="0" style="14" hidden="1" customWidth="1"/>
    <col min="1821" max="2048" width="9.140625" style="14"/>
    <col min="2049" max="2049" width="2" style="14" customWidth="1"/>
    <col min="2050" max="2050" width="3.85546875" style="14" customWidth="1"/>
    <col min="2051" max="2051" width="2.7109375" style="14" customWidth="1"/>
    <col min="2052" max="2052" width="3" style="14" customWidth="1"/>
    <col min="2053" max="2058" width="2.7109375" style="14" customWidth="1"/>
    <col min="2059" max="2059" width="13.140625" style="14" customWidth="1"/>
    <col min="2060" max="2060" width="8.7109375" style="14" customWidth="1"/>
    <col min="2061" max="2062" width="0" style="14" hidden="1" customWidth="1"/>
    <col min="2063" max="2063" width="15.7109375" style="14" customWidth="1"/>
    <col min="2064" max="2065" width="0" style="14" hidden="1" customWidth="1"/>
    <col min="2066" max="2066" width="8.5703125" style="14" customWidth="1"/>
    <col min="2067" max="2067" width="15.7109375" style="14" customWidth="1"/>
    <col min="2068" max="2068" width="0" style="14" hidden="1" customWidth="1"/>
    <col min="2069" max="2069" width="7.7109375" style="14" customWidth="1"/>
    <col min="2070" max="2070" width="15.7109375" style="14" customWidth="1"/>
    <col min="2071" max="2072" width="7.7109375" style="14" customWidth="1"/>
    <col min="2073" max="2073" width="15.7109375" style="14" customWidth="1"/>
    <col min="2074" max="2074" width="9" style="14" customWidth="1"/>
    <col min="2075" max="2075" width="12.28515625" style="14" bestFit="1" customWidth="1"/>
    <col min="2076" max="2076" width="0" style="14" hidden="1" customWidth="1"/>
    <col min="2077" max="2304" width="9.140625" style="14"/>
    <col min="2305" max="2305" width="2" style="14" customWidth="1"/>
    <col min="2306" max="2306" width="3.85546875" style="14" customWidth="1"/>
    <col min="2307" max="2307" width="2.7109375" style="14" customWidth="1"/>
    <col min="2308" max="2308" width="3" style="14" customWidth="1"/>
    <col min="2309" max="2314" width="2.7109375" style="14" customWidth="1"/>
    <col min="2315" max="2315" width="13.140625" style="14" customWidth="1"/>
    <col min="2316" max="2316" width="8.7109375" style="14" customWidth="1"/>
    <col min="2317" max="2318" width="0" style="14" hidden="1" customWidth="1"/>
    <col min="2319" max="2319" width="15.7109375" style="14" customWidth="1"/>
    <col min="2320" max="2321" width="0" style="14" hidden="1" customWidth="1"/>
    <col min="2322" max="2322" width="8.5703125" style="14" customWidth="1"/>
    <col min="2323" max="2323" width="15.7109375" style="14" customWidth="1"/>
    <col min="2324" max="2324" width="0" style="14" hidden="1" customWidth="1"/>
    <col min="2325" max="2325" width="7.7109375" style="14" customWidth="1"/>
    <col min="2326" max="2326" width="15.7109375" style="14" customWidth="1"/>
    <col min="2327" max="2328" width="7.7109375" style="14" customWidth="1"/>
    <col min="2329" max="2329" width="15.7109375" style="14" customWidth="1"/>
    <col min="2330" max="2330" width="9" style="14" customWidth="1"/>
    <col min="2331" max="2331" width="12.28515625" style="14" bestFit="1" customWidth="1"/>
    <col min="2332" max="2332" width="0" style="14" hidden="1" customWidth="1"/>
    <col min="2333" max="2560" width="9.140625" style="14"/>
    <col min="2561" max="2561" width="2" style="14" customWidth="1"/>
    <col min="2562" max="2562" width="3.85546875" style="14" customWidth="1"/>
    <col min="2563" max="2563" width="2.7109375" style="14" customWidth="1"/>
    <col min="2564" max="2564" width="3" style="14" customWidth="1"/>
    <col min="2565" max="2570" width="2.7109375" style="14" customWidth="1"/>
    <col min="2571" max="2571" width="13.140625" style="14" customWidth="1"/>
    <col min="2572" max="2572" width="8.7109375" style="14" customWidth="1"/>
    <col min="2573" max="2574" width="0" style="14" hidden="1" customWidth="1"/>
    <col min="2575" max="2575" width="15.7109375" style="14" customWidth="1"/>
    <col min="2576" max="2577" width="0" style="14" hidden="1" customWidth="1"/>
    <col min="2578" max="2578" width="8.5703125" style="14" customWidth="1"/>
    <col min="2579" max="2579" width="15.7109375" style="14" customWidth="1"/>
    <col min="2580" max="2580" width="0" style="14" hidden="1" customWidth="1"/>
    <col min="2581" max="2581" width="7.7109375" style="14" customWidth="1"/>
    <col min="2582" max="2582" width="15.7109375" style="14" customWidth="1"/>
    <col min="2583" max="2584" width="7.7109375" style="14" customWidth="1"/>
    <col min="2585" max="2585" width="15.7109375" style="14" customWidth="1"/>
    <col min="2586" max="2586" width="9" style="14" customWidth="1"/>
    <col min="2587" max="2587" width="12.28515625" style="14" bestFit="1" customWidth="1"/>
    <col min="2588" max="2588" width="0" style="14" hidden="1" customWidth="1"/>
    <col min="2589" max="2816" width="9.140625" style="14"/>
    <col min="2817" max="2817" width="2" style="14" customWidth="1"/>
    <col min="2818" max="2818" width="3.85546875" style="14" customWidth="1"/>
    <col min="2819" max="2819" width="2.7109375" style="14" customWidth="1"/>
    <col min="2820" max="2820" width="3" style="14" customWidth="1"/>
    <col min="2821" max="2826" width="2.7109375" style="14" customWidth="1"/>
    <col min="2827" max="2827" width="13.140625" style="14" customWidth="1"/>
    <col min="2828" max="2828" width="8.7109375" style="14" customWidth="1"/>
    <col min="2829" max="2830" width="0" style="14" hidden="1" customWidth="1"/>
    <col min="2831" max="2831" width="15.7109375" style="14" customWidth="1"/>
    <col min="2832" max="2833" width="0" style="14" hidden="1" customWidth="1"/>
    <col min="2834" max="2834" width="8.5703125" style="14" customWidth="1"/>
    <col min="2835" max="2835" width="15.7109375" style="14" customWidth="1"/>
    <col min="2836" max="2836" width="0" style="14" hidden="1" customWidth="1"/>
    <col min="2837" max="2837" width="7.7109375" style="14" customWidth="1"/>
    <col min="2838" max="2838" width="15.7109375" style="14" customWidth="1"/>
    <col min="2839" max="2840" width="7.7109375" style="14" customWidth="1"/>
    <col min="2841" max="2841" width="15.7109375" style="14" customWidth="1"/>
    <col min="2842" max="2842" width="9" style="14" customWidth="1"/>
    <col min="2843" max="2843" width="12.28515625" style="14" bestFit="1" customWidth="1"/>
    <col min="2844" max="2844" width="0" style="14" hidden="1" customWidth="1"/>
    <col min="2845" max="3072" width="9.140625" style="14"/>
    <col min="3073" max="3073" width="2" style="14" customWidth="1"/>
    <col min="3074" max="3074" width="3.85546875" style="14" customWidth="1"/>
    <col min="3075" max="3075" width="2.7109375" style="14" customWidth="1"/>
    <col min="3076" max="3076" width="3" style="14" customWidth="1"/>
    <col min="3077" max="3082" width="2.7109375" style="14" customWidth="1"/>
    <col min="3083" max="3083" width="13.140625" style="14" customWidth="1"/>
    <col min="3084" max="3084" width="8.7109375" style="14" customWidth="1"/>
    <col min="3085" max="3086" width="0" style="14" hidden="1" customWidth="1"/>
    <col min="3087" max="3087" width="15.7109375" style="14" customWidth="1"/>
    <col min="3088" max="3089" width="0" style="14" hidden="1" customWidth="1"/>
    <col min="3090" max="3090" width="8.5703125" style="14" customWidth="1"/>
    <col min="3091" max="3091" width="15.7109375" style="14" customWidth="1"/>
    <col min="3092" max="3092" width="0" style="14" hidden="1" customWidth="1"/>
    <col min="3093" max="3093" width="7.7109375" style="14" customWidth="1"/>
    <col min="3094" max="3094" width="15.7109375" style="14" customWidth="1"/>
    <col min="3095" max="3096" width="7.7109375" style="14" customWidth="1"/>
    <col min="3097" max="3097" width="15.7109375" style="14" customWidth="1"/>
    <col min="3098" max="3098" width="9" style="14" customWidth="1"/>
    <col min="3099" max="3099" width="12.28515625" style="14" bestFit="1" customWidth="1"/>
    <col min="3100" max="3100" width="0" style="14" hidden="1" customWidth="1"/>
    <col min="3101" max="3328" width="9.140625" style="14"/>
    <col min="3329" max="3329" width="2" style="14" customWidth="1"/>
    <col min="3330" max="3330" width="3.85546875" style="14" customWidth="1"/>
    <col min="3331" max="3331" width="2.7109375" style="14" customWidth="1"/>
    <col min="3332" max="3332" width="3" style="14" customWidth="1"/>
    <col min="3333" max="3338" width="2.7109375" style="14" customWidth="1"/>
    <col min="3339" max="3339" width="13.140625" style="14" customWidth="1"/>
    <col min="3340" max="3340" width="8.7109375" style="14" customWidth="1"/>
    <col min="3341" max="3342" width="0" style="14" hidden="1" customWidth="1"/>
    <col min="3343" max="3343" width="15.7109375" style="14" customWidth="1"/>
    <col min="3344" max="3345" width="0" style="14" hidden="1" customWidth="1"/>
    <col min="3346" max="3346" width="8.5703125" style="14" customWidth="1"/>
    <col min="3347" max="3347" width="15.7109375" style="14" customWidth="1"/>
    <col min="3348" max="3348" width="0" style="14" hidden="1" customWidth="1"/>
    <col min="3349" max="3349" width="7.7109375" style="14" customWidth="1"/>
    <col min="3350" max="3350" width="15.7109375" style="14" customWidth="1"/>
    <col min="3351" max="3352" width="7.7109375" style="14" customWidth="1"/>
    <col min="3353" max="3353" width="15.7109375" style="14" customWidth="1"/>
    <col min="3354" max="3354" width="9" style="14" customWidth="1"/>
    <col min="3355" max="3355" width="12.28515625" style="14" bestFit="1" customWidth="1"/>
    <col min="3356" max="3356" width="0" style="14" hidden="1" customWidth="1"/>
    <col min="3357" max="3584" width="9.140625" style="14"/>
    <col min="3585" max="3585" width="2" style="14" customWidth="1"/>
    <col min="3586" max="3586" width="3.85546875" style="14" customWidth="1"/>
    <col min="3587" max="3587" width="2.7109375" style="14" customWidth="1"/>
    <col min="3588" max="3588" width="3" style="14" customWidth="1"/>
    <col min="3589" max="3594" width="2.7109375" style="14" customWidth="1"/>
    <col min="3595" max="3595" width="13.140625" style="14" customWidth="1"/>
    <col min="3596" max="3596" width="8.7109375" style="14" customWidth="1"/>
    <col min="3597" max="3598" width="0" style="14" hidden="1" customWidth="1"/>
    <col min="3599" max="3599" width="15.7109375" style="14" customWidth="1"/>
    <col min="3600" max="3601" width="0" style="14" hidden="1" customWidth="1"/>
    <col min="3602" max="3602" width="8.5703125" style="14" customWidth="1"/>
    <col min="3603" max="3603" width="15.7109375" style="14" customWidth="1"/>
    <col min="3604" max="3604" width="0" style="14" hidden="1" customWidth="1"/>
    <col min="3605" max="3605" width="7.7109375" style="14" customWidth="1"/>
    <col min="3606" max="3606" width="15.7109375" style="14" customWidth="1"/>
    <col min="3607" max="3608" width="7.7109375" style="14" customWidth="1"/>
    <col min="3609" max="3609" width="15.7109375" style="14" customWidth="1"/>
    <col min="3610" max="3610" width="9" style="14" customWidth="1"/>
    <col min="3611" max="3611" width="12.28515625" style="14" bestFit="1" customWidth="1"/>
    <col min="3612" max="3612" width="0" style="14" hidden="1" customWidth="1"/>
    <col min="3613" max="3840" width="9.140625" style="14"/>
    <col min="3841" max="3841" width="2" style="14" customWidth="1"/>
    <col min="3842" max="3842" width="3.85546875" style="14" customWidth="1"/>
    <col min="3843" max="3843" width="2.7109375" style="14" customWidth="1"/>
    <col min="3844" max="3844" width="3" style="14" customWidth="1"/>
    <col min="3845" max="3850" width="2.7109375" style="14" customWidth="1"/>
    <col min="3851" max="3851" width="13.140625" style="14" customWidth="1"/>
    <col min="3852" max="3852" width="8.7109375" style="14" customWidth="1"/>
    <col min="3853" max="3854" width="0" style="14" hidden="1" customWidth="1"/>
    <col min="3855" max="3855" width="15.7109375" style="14" customWidth="1"/>
    <col min="3856" max="3857" width="0" style="14" hidden="1" customWidth="1"/>
    <col min="3858" max="3858" width="8.5703125" style="14" customWidth="1"/>
    <col min="3859" max="3859" width="15.7109375" style="14" customWidth="1"/>
    <col min="3860" max="3860" width="0" style="14" hidden="1" customWidth="1"/>
    <col min="3861" max="3861" width="7.7109375" style="14" customWidth="1"/>
    <col min="3862" max="3862" width="15.7109375" style="14" customWidth="1"/>
    <col min="3863" max="3864" width="7.7109375" style="14" customWidth="1"/>
    <col min="3865" max="3865" width="15.7109375" style="14" customWidth="1"/>
    <col min="3866" max="3866" width="9" style="14" customWidth="1"/>
    <col min="3867" max="3867" width="12.28515625" style="14" bestFit="1" customWidth="1"/>
    <col min="3868" max="3868" width="0" style="14" hidden="1" customWidth="1"/>
    <col min="3869" max="4096" width="9.140625" style="14"/>
    <col min="4097" max="4097" width="2" style="14" customWidth="1"/>
    <col min="4098" max="4098" width="3.85546875" style="14" customWidth="1"/>
    <col min="4099" max="4099" width="2.7109375" style="14" customWidth="1"/>
    <col min="4100" max="4100" width="3" style="14" customWidth="1"/>
    <col min="4101" max="4106" width="2.7109375" style="14" customWidth="1"/>
    <col min="4107" max="4107" width="13.140625" style="14" customWidth="1"/>
    <col min="4108" max="4108" width="8.7109375" style="14" customWidth="1"/>
    <col min="4109" max="4110" width="0" style="14" hidden="1" customWidth="1"/>
    <col min="4111" max="4111" width="15.7109375" style="14" customWidth="1"/>
    <col min="4112" max="4113" width="0" style="14" hidden="1" customWidth="1"/>
    <col min="4114" max="4114" width="8.5703125" style="14" customWidth="1"/>
    <col min="4115" max="4115" width="15.7109375" style="14" customWidth="1"/>
    <col min="4116" max="4116" width="0" style="14" hidden="1" customWidth="1"/>
    <col min="4117" max="4117" width="7.7109375" style="14" customWidth="1"/>
    <col min="4118" max="4118" width="15.7109375" style="14" customWidth="1"/>
    <col min="4119" max="4120" width="7.7109375" style="14" customWidth="1"/>
    <col min="4121" max="4121" width="15.7109375" style="14" customWidth="1"/>
    <col min="4122" max="4122" width="9" style="14" customWidth="1"/>
    <col min="4123" max="4123" width="12.28515625" style="14" bestFit="1" customWidth="1"/>
    <col min="4124" max="4124" width="0" style="14" hidden="1" customWidth="1"/>
    <col min="4125" max="4352" width="9.140625" style="14"/>
    <col min="4353" max="4353" width="2" style="14" customWidth="1"/>
    <col min="4354" max="4354" width="3.85546875" style="14" customWidth="1"/>
    <col min="4355" max="4355" width="2.7109375" style="14" customWidth="1"/>
    <col min="4356" max="4356" width="3" style="14" customWidth="1"/>
    <col min="4357" max="4362" width="2.7109375" style="14" customWidth="1"/>
    <col min="4363" max="4363" width="13.140625" style="14" customWidth="1"/>
    <col min="4364" max="4364" width="8.7109375" style="14" customWidth="1"/>
    <col min="4365" max="4366" width="0" style="14" hidden="1" customWidth="1"/>
    <col min="4367" max="4367" width="15.7109375" style="14" customWidth="1"/>
    <col min="4368" max="4369" width="0" style="14" hidden="1" customWidth="1"/>
    <col min="4370" max="4370" width="8.5703125" style="14" customWidth="1"/>
    <col min="4371" max="4371" width="15.7109375" style="14" customWidth="1"/>
    <col min="4372" max="4372" width="0" style="14" hidden="1" customWidth="1"/>
    <col min="4373" max="4373" width="7.7109375" style="14" customWidth="1"/>
    <col min="4374" max="4374" width="15.7109375" style="14" customWidth="1"/>
    <col min="4375" max="4376" width="7.7109375" style="14" customWidth="1"/>
    <col min="4377" max="4377" width="15.7109375" style="14" customWidth="1"/>
    <col min="4378" max="4378" width="9" style="14" customWidth="1"/>
    <col min="4379" max="4379" width="12.28515625" style="14" bestFit="1" customWidth="1"/>
    <col min="4380" max="4380" width="0" style="14" hidden="1" customWidth="1"/>
    <col min="4381" max="4608" width="9.140625" style="14"/>
    <col min="4609" max="4609" width="2" style="14" customWidth="1"/>
    <col min="4610" max="4610" width="3.85546875" style="14" customWidth="1"/>
    <col min="4611" max="4611" width="2.7109375" style="14" customWidth="1"/>
    <col min="4612" max="4612" width="3" style="14" customWidth="1"/>
    <col min="4613" max="4618" width="2.7109375" style="14" customWidth="1"/>
    <col min="4619" max="4619" width="13.140625" style="14" customWidth="1"/>
    <col min="4620" max="4620" width="8.7109375" style="14" customWidth="1"/>
    <col min="4621" max="4622" width="0" style="14" hidden="1" customWidth="1"/>
    <col min="4623" max="4623" width="15.7109375" style="14" customWidth="1"/>
    <col min="4624" max="4625" width="0" style="14" hidden="1" customWidth="1"/>
    <col min="4626" max="4626" width="8.5703125" style="14" customWidth="1"/>
    <col min="4627" max="4627" width="15.7109375" style="14" customWidth="1"/>
    <col min="4628" max="4628" width="0" style="14" hidden="1" customWidth="1"/>
    <col min="4629" max="4629" width="7.7109375" style="14" customWidth="1"/>
    <col min="4630" max="4630" width="15.7109375" style="14" customWidth="1"/>
    <col min="4631" max="4632" width="7.7109375" style="14" customWidth="1"/>
    <col min="4633" max="4633" width="15.7109375" style="14" customWidth="1"/>
    <col min="4634" max="4634" width="9" style="14" customWidth="1"/>
    <col min="4635" max="4635" width="12.28515625" style="14" bestFit="1" customWidth="1"/>
    <col min="4636" max="4636" width="0" style="14" hidden="1" customWidth="1"/>
    <col min="4637" max="4864" width="9.140625" style="14"/>
    <col min="4865" max="4865" width="2" style="14" customWidth="1"/>
    <col min="4866" max="4866" width="3.85546875" style="14" customWidth="1"/>
    <col min="4867" max="4867" width="2.7109375" style="14" customWidth="1"/>
    <col min="4868" max="4868" width="3" style="14" customWidth="1"/>
    <col min="4869" max="4874" width="2.7109375" style="14" customWidth="1"/>
    <col min="4875" max="4875" width="13.140625" style="14" customWidth="1"/>
    <col min="4876" max="4876" width="8.7109375" style="14" customWidth="1"/>
    <col min="4877" max="4878" width="0" style="14" hidden="1" customWidth="1"/>
    <col min="4879" max="4879" width="15.7109375" style="14" customWidth="1"/>
    <col min="4880" max="4881" width="0" style="14" hidden="1" customWidth="1"/>
    <col min="4882" max="4882" width="8.5703125" style="14" customWidth="1"/>
    <col min="4883" max="4883" width="15.7109375" style="14" customWidth="1"/>
    <col min="4884" max="4884" width="0" style="14" hidden="1" customWidth="1"/>
    <col min="4885" max="4885" width="7.7109375" style="14" customWidth="1"/>
    <col min="4886" max="4886" width="15.7109375" style="14" customWidth="1"/>
    <col min="4887" max="4888" width="7.7109375" style="14" customWidth="1"/>
    <col min="4889" max="4889" width="15.7109375" style="14" customWidth="1"/>
    <col min="4890" max="4890" width="9" style="14" customWidth="1"/>
    <col min="4891" max="4891" width="12.28515625" style="14" bestFit="1" customWidth="1"/>
    <col min="4892" max="4892" width="0" style="14" hidden="1" customWidth="1"/>
    <col min="4893" max="5120" width="9.140625" style="14"/>
    <col min="5121" max="5121" width="2" style="14" customWidth="1"/>
    <col min="5122" max="5122" width="3.85546875" style="14" customWidth="1"/>
    <col min="5123" max="5123" width="2.7109375" style="14" customWidth="1"/>
    <col min="5124" max="5124" width="3" style="14" customWidth="1"/>
    <col min="5125" max="5130" width="2.7109375" style="14" customWidth="1"/>
    <col min="5131" max="5131" width="13.140625" style="14" customWidth="1"/>
    <col min="5132" max="5132" width="8.7109375" style="14" customWidth="1"/>
    <col min="5133" max="5134" width="0" style="14" hidden="1" customWidth="1"/>
    <col min="5135" max="5135" width="15.7109375" style="14" customWidth="1"/>
    <col min="5136" max="5137" width="0" style="14" hidden="1" customWidth="1"/>
    <col min="5138" max="5138" width="8.5703125" style="14" customWidth="1"/>
    <col min="5139" max="5139" width="15.7109375" style="14" customWidth="1"/>
    <col min="5140" max="5140" width="0" style="14" hidden="1" customWidth="1"/>
    <col min="5141" max="5141" width="7.7109375" style="14" customWidth="1"/>
    <col min="5142" max="5142" width="15.7109375" style="14" customWidth="1"/>
    <col min="5143" max="5144" width="7.7109375" style="14" customWidth="1"/>
    <col min="5145" max="5145" width="15.7109375" style="14" customWidth="1"/>
    <col min="5146" max="5146" width="9" style="14" customWidth="1"/>
    <col min="5147" max="5147" width="12.28515625" style="14" bestFit="1" customWidth="1"/>
    <col min="5148" max="5148" width="0" style="14" hidden="1" customWidth="1"/>
    <col min="5149" max="5376" width="9.140625" style="14"/>
    <col min="5377" max="5377" width="2" style="14" customWidth="1"/>
    <col min="5378" max="5378" width="3.85546875" style="14" customWidth="1"/>
    <col min="5379" max="5379" width="2.7109375" style="14" customWidth="1"/>
    <col min="5380" max="5380" width="3" style="14" customWidth="1"/>
    <col min="5381" max="5386" width="2.7109375" style="14" customWidth="1"/>
    <col min="5387" max="5387" width="13.140625" style="14" customWidth="1"/>
    <col min="5388" max="5388" width="8.7109375" style="14" customWidth="1"/>
    <col min="5389" max="5390" width="0" style="14" hidden="1" customWidth="1"/>
    <col min="5391" max="5391" width="15.7109375" style="14" customWidth="1"/>
    <col min="5392" max="5393" width="0" style="14" hidden="1" customWidth="1"/>
    <col min="5394" max="5394" width="8.5703125" style="14" customWidth="1"/>
    <col min="5395" max="5395" width="15.7109375" style="14" customWidth="1"/>
    <col min="5396" max="5396" width="0" style="14" hidden="1" customWidth="1"/>
    <col min="5397" max="5397" width="7.7109375" style="14" customWidth="1"/>
    <col min="5398" max="5398" width="15.7109375" style="14" customWidth="1"/>
    <col min="5399" max="5400" width="7.7109375" style="14" customWidth="1"/>
    <col min="5401" max="5401" width="15.7109375" style="14" customWidth="1"/>
    <col min="5402" max="5402" width="9" style="14" customWidth="1"/>
    <col min="5403" max="5403" width="12.28515625" style="14" bestFit="1" customWidth="1"/>
    <col min="5404" max="5404" width="0" style="14" hidden="1" customWidth="1"/>
    <col min="5405" max="5632" width="9.140625" style="14"/>
    <col min="5633" max="5633" width="2" style="14" customWidth="1"/>
    <col min="5634" max="5634" width="3.85546875" style="14" customWidth="1"/>
    <col min="5635" max="5635" width="2.7109375" style="14" customWidth="1"/>
    <col min="5636" max="5636" width="3" style="14" customWidth="1"/>
    <col min="5637" max="5642" width="2.7109375" style="14" customWidth="1"/>
    <col min="5643" max="5643" width="13.140625" style="14" customWidth="1"/>
    <col min="5644" max="5644" width="8.7109375" style="14" customWidth="1"/>
    <col min="5645" max="5646" width="0" style="14" hidden="1" customWidth="1"/>
    <col min="5647" max="5647" width="15.7109375" style="14" customWidth="1"/>
    <col min="5648" max="5649" width="0" style="14" hidden="1" customWidth="1"/>
    <col min="5650" max="5650" width="8.5703125" style="14" customWidth="1"/>
    <col min="5651" max="5651" width="15.7109375" style="14" customWidth="1"/>
    <col min="5652" max="5652" width="0" style="14" hidden="1" customWidth="1"/>
    <col min="5653" max="5653" width="7.7109375" style="14" customWidth="1"/>
    <col min="5654" max="5654" width="15.7109375" style="14" customWidth="1"/>
    <col min="5655" max="5656" width="7.7109375" style="14" customWidth="1"/>
    <col min="5657" max="5657" width="15.7109375" style="14" customWidth="1"/>
    <col min="5658" max="5658" width="9" style="14" customWidth="1"/>
    <col min="5659" max="5659" width="12.28515625" style="14" bestFit="1" customWidth="1"/>
    <col min="5660" max="5660" width="0" style="14" hidden="1" customWidth="1"/>
    <col min="5661" max="5888" width="9.140625" style="14"/>
    <col min="5889" max="5889" width="2" style="14" customWidth="1"/>
    <col min="5890" max="5890" width="3.85546875" style="14" customWidth="1"/>
    <col min="5891" max="5891" width="2.7109375" style="14" customWidth="1"/>
    <col min="5892" max="5892" width="3" style="14" customWidth="1"/>
    <col min="5893" max="5898" width="2.7109375" style="14" customWidth="1"/>
    <col min="5899" max="5899" width="13.140625" style="14" customWidth="1"/>
    <col min="5900" max="5900" width="8.7109375" style="14" customWidth="1"/>
    <col min="5901" max="5902" width="0" style="14" hidden="1" customWidth="1"/>
    <col min="5903" max="5903" width="15.7109375" style="14" customWidth="1"/>
    <col min="5904" max="5905" width="0" style="14" hidden="1" customWidth="1"/>
    <col min="5906" max="5906" width="8.5703125" style="14" customWidth="1"/>
    <col min="5907" max="5907" width="15.7109375" style="14" customWidth="1"/>
    <col min="5908" max="5908" width="0" style="14" hidden="1" customWidth="1"/>
    <col min="5909" max="5909" width="7.7109375" style="14" customWidth="1"/>
    <col min="5910" max="5910" width="15.7109375" style="14" customWidth="1"/>
    <col min="5911" max="5912" width="7.7109375" style="14" customWidth="1"/>
    <col min="5913" max="5913" width="15.7109375" style="14" customWidth="1"/>
    <col min="5914" max="5914" width="9" style="14" customWidth="1"/>
    <col min="5915" max="5915" width="12.28515625" style="14" bestFit="1" customWidth="1"/>
    <col min="5916" max="5916" width="0" style="14" hidden="1" customWidth="1"/>
    <col min="5917" max="6144" width="9.140625" style="14"/>
    <col min="6145" max="6145" width="2" style="14" customWidth="1"/>
    <col min="6146" max="6146" width="3.85546875" style="14" customWidth="1"/>
    <col min="6147" max="6147" width="2.7109375" style="14" customWidth="1"/>
    <col min="6148" max="6148" width="3" style="14" customWidth="1"/>
    <col min="6149" max="6154" width="2.7109375" style="14" customWidth="1"/>
    <col min="6155" max="6155" width="13.140625" style="14" customWidth="1"/>
    <col min="6156" max="6156" width="8.7109375" style="14" customWidth="1"/>
    <col min="6157" max="6158" width="0" style="14" hidden="1" customWidth="1"/>
    <col min="6159" max="6159" width="15.7109375" style="14" customWidth="1"/>
    <col min="6160" max="6161" width="0" style="14" hidden="1" customWidth="1"/>
    <col min="6162" max="6162" width="8.5703125" style="14" customWidth="1"/>
    <col min="6163" max="6163" width="15.7109375" style="14" customWidth="1"/>
    <col min="6164" max="6164" width="0" style="14" hidden="1" customWidth="1"/>
    <col min="6165" max="6165" width="7.7109375" style="14" customWidth="1"/>
    <col min="6166" max="6166" width="15.7109375" style="14" customWidth="1"/>
    <col min="6167" max="6168" width="7.7109375" style="14" customWidth="1"/>
    <col min="6169" max="6169" width="15.7109375" style="14" customWidth="1"/>
    <col min="6170" max="6170" width="9" style="14" customWidth="1"/>
    <col min="6171" max="6171" width="12.28515625" style="14" bestFit="1" customWidth="1"/>
    <col min="6172" max="6172" width="0" style="14" hidden="1" customWidth="1"/>
    <col min="6173" max="6400" width="9.140625" style="14"/>
    <col min="6401" max="6401" width="2" style="14" customWidth="1"/>
    <col min="6402" max="6402" width="3.85546875" style="14" customWidth="1"/>
    <col min="6403" max="6403" width="2.7109375" style="14" customWidth="1"/>
    <col min="6404" max="6404" width="3" style="14" customWidth="1"/>
    <col min="6405" max="6410" width="2.7109375" style="14" customWidth="1"/>
    <col min="6411" max="6411" width="13.140625" style="14" customWidth="1"/>
    <col min="6412" max="6412" width="8.7109375" style="14" customWidth="1"/>
    <col min="6413" max="6414" width="0" style="14" hidden="1" customWidth="1"/>
    <col min="6415" max="6415" width="15.7109375" style="14" customWidth="1"/>
    <col min="6416" max="6417" width="0" style="14" hidden="1" customWidth="1"/>
    <col min="6418" max="6418" width="8.5703125" style="14" customWidth="1"/>
    <col min="6419" max="6419" width="15.7109375" style="14" customWidth="1"/>
    <col min="6420" max="6420" width="0" style="14" hidden="1" customWidth="1"/>
    <col min="6421" max="6421" width="7.7109375" style="14" customWidth="1"/>
    <col min="6422" max="6422" width="15.7109375" style="14" customWidth="1"/>
    <col min="6423" max="6424" width="7.7109375" style="14" customWidth="1"/>
    <col min="6425" max="6425" width="15.7109375" style="14" customWidth="1"/>
    <col min="6426" max="6426" width="9" style="14" customWidth="1"/>
    <col min="6427" max="6427" width="12.28515625" style="14" bestFit="1" customWidth="1"/>
    <col min="6428" max="6428" width="0" style="14" hidden="1" customWidth="1"/>
    <col min="6429" max="6656" width="9.140625" style="14"/>
    <col min="6657" max="6657" width="2" style="14" customWidth="1"/>
    <col min="6658" max="6658" width="3.85546875" style="14" customWidth="1"/>
    <col min="6659" max="6659" width="2.7109375" style="14" customWidth="1"/>
    <col min="6660" max="6660" width="3" style="14" customWidth="1"/>
    <col min="6661" max="6666" width="2.7109375" style="14" customWidth="1"/>
    <col min="6667" max="6667" width="13.140625" style="14" customWidth="1"/>
    <col min="6668" max="6668" width="8.7109375" style="14" customWidth="1"/>
    <col min="6669" max="6670" width="0" style="14" hidden="1" customWidth="1"/>
    <col min="6671" max="6671" width="15.7109375" style="14" customWidth="1"/>
    <col min="6672" max="6673" width="0" style="14" hidden="1" customWidth="1"/>
    <col min="6674" max="6674" width="8.5703125" style="14" customWidth="1"/>
    <col min="6675" max="6675" width="15.7109375" style="14" customWidth="1"/>
    <col min="6676" max="6676" width="0" style="14" hidden="1" customWidth="1"/>
    <col min="6677" max="6677" width="7.7109375" style="14" customWidth="1"/>
    <col min="6678" max="6678" width="15.7109375" style="14" customWidth="1"/>
    <col min="6679" max="6680" width="7.7109375" style="14" customWidth="1"/>
    <col min="6681" max="6681" width="15.7109375" style="14" customWidth="1"/>
    <col min="6682" max="6682" width="9" style="14" customWidth="1"/>
    <col min="6683" max="6683" width="12.28515625" style="14" bestFit="1" customWidth="1"/>
    <col min="6684" max="6684" width="0" style="14" hidden="1" customWidth="1"/>
    <col min="6685" max="6912" width="9.140625" style="14"/>
    <col min="6913" max="6913" width="2" style="14" customWidth="1"/>
    <col min="6914" max="6914" width="3.85546875" style="14" customWidth="1"/>
    <col min="6915" max="6915" width="2.7109375" style="14" customWidth="1"/>
    <col min="6916" max="6916" width="3" style="14" customWidth="1"/>
    <col min="6917" max="6922" width="2.7109375" style="14" customWidth="1"/>
    <col min="6923" max="6923" width="13.140625" style="14" customWidth="1"/>
    <col min="6924" max="6924" width="8.7109375" style="14" customWidth="1"/>
    <col min="6925" max="6926" width="0" style="14" hidden="1" customWidth="1"/>
    <col min="6927" max="6927" width="15.7109375" style="14" customWidth="1"/>
    <col min="6928" max="6929" width="0" style="14" hidden="1" customWidth="1"/>
    <col min="6930" max="6930" width="8.5703125" style="14" customWidth="1"/>
    <col min="6931" max="6931" width="15.7109375" style="14" customWidth="1"/>
    <col min="6932" max="6932" width="0" style="14" hidden="1" customWidth="1"/>
    <col min="6933" max="6933" width="7.7109375" style="14" customWidth="1"/>
    <col min="6934" max="6934" width="15.7109375" style="14" customWidth="1"/>
    <col min="6935" max="6936" width="7.7109375" style="14" customWidth="1"/>
    <col min="6937" max="6937" width="15.7109375" style="14" customWidth="1"/>
    <col min="6938" max="6938" width="9" style="14" customWidth="1"/>
    <col min="6939" max="6939" width="12.28515625" style="14" bestFit="1" customWidth="1"/>
    <col min="6940" max="6940" width="0" style="14" hidden="1" customWidth="1"/>
    <col min="6941" max="7168" width="9.140625" style="14"/>
    <col min="7169" max="7169" width="2" style="14" customWidth="1"/>
    <col min="7170" max="7170" width="3.85546875" style="14" customWidth="1"/>
    <col min="7171" max="7171" width="2.7109375" style="14" customWidth="1"/>
    <col min="7172" max="7172" width="3" style="14" customWidth="1"/>
    <col min="7173" max="7178" width="2.7109375" style="14" customWidth="1"/>
    <col min="7179" max="7179" width="13.140625" style="14" customWidth="1"/>
    <col min="7180" max="7180" width="8.7109375" style="14" customWidth="1"/>
    <col min="7181" max="7182" width="0" style="14" hidden="1" customWidth="1"/>
    <col min="7183" max="7183" width="15.7109375" style="14" customWidth="1"/>
    <col min="7184" max="7185" width="0" style="14" hidden="1" customWidth="1"/>
    <col min="7186" max="7186" width="8.5703125" style="14" customWidth="1"/>
    <col min="7187" max="7187" width="15.7109375" style="14" customWidth="1"/>
    <col min="7188" max="7188" width="0" style="14" hidden="1" customWidth="1"/>
    <col min="7189" max="7189" width="7.7109375" style="14" customWidth="1"/>
    <col min="7190" max="7190" width="15.7109375" style="14" customWidth="1"/>
    <col min="7191" max="7192" width="7.7109375" style="14" customWidth="1"/>
    <col min="7193" max="7193" width="15.7109375" style="14" customWidth="1"/>
    <col min="7194" max="7194" width="9" style="14" customWidth="1"/>
    <col min="7195" max="7195" width="12.28515625" style="14" bestFit="1" customWidth="1"/>
    <col min="7196" max="7196" width="0" style="14" hidden="1" customWidth="1"/>
    <col min="7197" max="7424" width="9.140625" style="14"/>
    <col min="7425" max="7425" width="2" style="14" customWidth="1"/>
    <col min="7426" max="7426" width="3.85546875" style="14" customWidth="1"/>
    <col min="7427" max="7427" width="2.7109375" style="14" customWidth="1"/>
    <col min="7428" max="7428" width="3" style="14" customWidth="1"/>
    <col min="7429" max="7434" width="2.7109375" style="14" customWidth="1"/>
    <col min="7435" max="7435" width="13.140625" style="14" customWidth="1"/>
    <col min="7436" max="7436" width="8.7109375" style="14" customWidth="1"/>
    <col min="7437" max="7438" width="0" style="14" hidden="1" customWidth="1"/>
    <col min="7439" max="7439" width="15.7109375" style="14" customWidth="1"/>
    <col min="7440" max="7441" width="0" style="14" hidden="1" customWidth="1"/>
    <col min="7442" max="7442" width="8.5703125" style="14" customWidth="1"/>
    <col min="7443" max="7443" width="15.7109375" style="14" customWidth="1"/>
    <col min="7444" max="7444" width="0" style="14" hidden="1" customWidth="1"/>
    <col min="7445" max="7445" width="7.7109375" style="14" customWidth="1"/>
    <col min="7446" max="7446" width="15.7109375" style="14" customWidth="1"/>
    <col min="7447" max="7448" width="7.7109375" style="14" customWidth="1"/>
    <col min="7449" max="7449" width="15.7109375" style="14" customWidth="1"/>
    <col min="7450" max="7450" width="9" style="14" customWidth="1"/>
    <col min="7451" max="7451" width="12.28515625" style="14" bestFit="1" customWidth="1"/>
    <col min="7452" max="7452" width="0" style="14" hidden="1" customWidth="1"/>
    <col min="7453" max="7680" width="9.140625" style="14"/>
    <col min="7681" max="7681" width="2" style="14" customWidth="1"/>
    <col min="7682" max="7682" width="3.85546875" style="14" customWidth="1"/>
    <col min="7683" max="7683" width="2.7109375" style="14" customWidth="1"/>
    <col min="7684" max="7684" width="3" style="14" customWidth="1"/>
    <col min="7685" max="7690" width="2.7109375" style="14" customWidth="1"/>
    <col min="7691" max="7691" width="13.140625" style="14" customWidth="1"/>
    <col min="7692" max="7692" width="8.7109375" style="14" customWidth="1"/>
    <col min="7693" max="7694" width="0" style="14" hidden="1" customWidth="1"/>
    <col min="7695" max="7695" width="15.7109375" style="14" customWidth="1"/>
    <col min="7696" max="7697" width="0" style="14" hidden="1" customWidth="1"/>
    <col min="7698" max="7698" width="8.5703125" style="14" customWidth="1"/>
    <col min="7699" max="7699" width="15.7109375" style="14" customWidth="1"/>
    <col min="7700" max="7700" width="0" style="14" hidden="1" customWidth="1"/>
    <col min="7701" max="7701" width="7.7109375" style="14" customWidth="1"/>
    <col min="7702" max="7702" width="15.7109375" style="14" customWidth="1"/>
    <col min="7703" max="7704" width="7.7109375" style="14" customWidth="1"/>
    <col min="7705" max="7705" width="15.7109375" style="14" customWidth="1"/>
    <col min="7706" max="7706" width="9" style="14" customWidth="1"/>
    <col min="7707" max="7707" width="12.28515625" style="14" bestFit="1" customWidth="1"/>
    <col min="7708" max="7708" width="0" style="14" hidden="1" customWidth="1"/>
    <col min="7709" max="7936" width="9.140625" style="14"/>
    <col min="7937" max="7937" width="2" style="14" customWidth="1"/>
    <col min="7938" max="7938" width="3.85546875" style="14" customWidth="1"/>
    <col min="7939" max="7939" width="2.7109375" style="14" customWidth="1"/>
    <col min="7940" max="7940" width="3" style="14" customWidth="1"/>
    <col min="7941" max="7946" width="2.7109375" style="14" customWidth="1"/>
    <col min="7947" max="7947" width="13.140625" style="14" customWidth="1"/>
    <col min="7948" max="7948" width="8.7109375" style="14" customWidth="1"/>
    <col min="7949" max="7950" width="0" style="14" hidden="1" customWidth="1"/>
    <col min="7951" max="7951" width="15.7109375" style="14" customWidth="1"/>
    <col min="7952" max="7953" width="0" style="14" hidden="1" customWidth="1"/>
    <col min="7954" max="7954" width="8.5703125" style="14" customWidth="1"/>
    <col min="7955" max="7955" width="15.7109375" style="14" customWidth="1"/>
    <col min="7956" max="7956" width="0" style="14" hidden="1" customWidth="1"/>
    <col min="7957" max="7957" width="7.7109375" style="14" customWidth="1"/>
    <col min="7958" max="7958" width="15.7109375" style="14" customWidth="1"/>
    <col min="7959" max="7960" width="7.7109375" style="14" customWidth="1"/>
    <col min="7961" max="7961" width="15.7109375" style="14" customWidth="1"/>
    <col min="7962" max="7962" width="9" style="14" customWidth="1"/>
    <col min="7963" max="7963" width="12.28515625" style="14" bestFit="1" customWidth="1"/>
    <col min="7964" max="7964" width="0" style="14" hidden="1" customWidth="1"/>
    <col min="7965" max="8192" width="9.140625" style="14"/>
    <col min="8193" max="8193" width="2" style="14" customWidth="1"/>
    <col min="8194" max="8194" width="3.85546875" style="14" customWidth="1"/>
    <col min="8195" max="8195" width="2.7109375" style="14" customWidth="1"/>
    <col min="8196" max="8196" width="3" style="14" customWidth="1"/>
    <col min="8197" max="8202" width="2.7109375" style="14" customWidth="1"/>
    <col min="8203" max="8203" width="13.140625" style="14" customWidth="1"/>
    <col min="8204" max="8204" width="8.7109375" style="14" customWidth="1"/>
    <col min="8205" max="8206" width="0" style="14" hidden="1" customWidth="1"/>
    <col min="8207" max="8207" width="15.7109375" style="14" customWidth="1"/>
    <col min="8208" max="8209" width="0" style="14" hidden="1" customWidth="1"/>
    <col min="8210" max="8210" width="8.5703125" style="14" customWidth="1"/>
    <col min="8211" max="8211" width="15.7109375" style="14" customWidth="1"/>
    <col min="8212" max="8212" width="0" style="14" hidden="1" customWidth="1"/>
    <col min="8213" max="8213" width="7.7109375" style="14" customWidth="1"/>
    <col min="8214" max="8214" width="15.7109375" style="14" customWidth="1"/>
    <col min="8215" max="8216" width="7.7109375" style="14" customWidth="1"/>
    <col min="8217" max="8217" width="15.7109375" style="14" customWidth="1"/>
    <col min="8218" max="8218" width="9" style="14" customWidth="1"/>
    <col min="8219" max="8219" width="12.28515625" style="14" bestFit="1" customWidth="1"/>
    <col min="8220" max="8220" width="0" style="14" hidden="1" customWidth="1"/>
    <col min="8221" max="8448" width="9.140625" style="14"/>
    <col min="8449" max="8449" width="2" style="14" customWidth="1"/>
    <col min="8450" max="8450" width="3.85546875" style="14" customWidth="1"/>
    <col min="8451" max="8451" width="2.7109375" style="14" customWidth="1"/>
    <col min="8452" max="8452" width="3" style="14" customWidth="1"/>
    <col min="8453" max="8458" width="2.7109375" style="14" customWidth="1"/>
    <col min="8459" max="8459" width="13.140625" style="14" customWidth="1"/>
    <col min="8460" max="8460" width="8.7109375" style="14" customWidth="1"/>
    <col min="8461" max="8462" width="0" style="14" hidden="1" customWidth="1"/>
    <col min="8463" max="8463" width="15.7109375" style="14" customWidth="1"/>
    <col min="8464" max="8465" width="0" style="14" hidden="1" customWidth="1"/>
    <col min="8466" max="8466" width="8.5703125" style="14" customWidth="1"/>
    <col min="8467" max="8467" width="15.7109375" style="14" customWidth="1"/>
    <col min="8468" max="8468" width="0" style="14" hidden="1" customWidth="1"/>
    <col min="8469" max="8469" width="7.7109375" style="14" customWidth="1"/>
    <col min="8470" max="8470" width="15.7109375" style="14" customWidth="1"/>
    <col min="8471" max="8472" width="7.7109375" style="14" customWidth="1"/>
    <col min="8473" max="8473" width="15.7109375" style="14" customWidth="1"/>
    <col min="8474" max="8474" width="9" style="14" customWidth="1"/>
    <col min="8475" max="8475" width="12.28515625" style="14" bestFit="1" customWidth="1"/>
    <col min="8476" max="8476" width="0" style="14" hidden="1" customWidth="1"/>
    <col min="8477" max="8704" width="9.140625" style="14"/>
    <col min="8705" max="8705" width="2" style="14" customWidth="1"/>
    <col min="8706" max="8706" width="3.85546875" style="14" customWidth="1"/>
    <col min="8707" max="8707" width="2.7109375" style="14" customWidth="1"/>
    <col min="8708" max="8708" width="3" style="14" customWidth="1"/>
    <col min="8709" max="8714" width="2.7109375" style="14" customWidth="1"/>
    <col min="8715" max="8715" width="13.140625" style="14" customWidth="1"/>
    <col min="8716" max="8716" width="8.7109375" style="14" customWidth="1"/>
    <col min="8717" max="8718" width="0" style="14" hidden="1" customWidth="1"/>
    <col min="8719" max="8719" width="15.7109375" style="14" customWidth="1"/>
    <col min="8720" max="8721" width="0" style="14" hidden="1" customWidth="1"/>
    <col min="8722" max="8722" width="8.5703125" style="14" customWidth="1"/>
    <col min="8723" max="8723" width="15.7109375" style="14" customWidth="1"/>
    <col min="8724" max="8724" width="0" style="14" hidden="1" customWidth="1"/>
    <col min="8725" max="8725" width="7.7109375" style="14" customWidth="1"/>
    <col min="8726" max="8726" width="15.7109375" style="14" customWidth="1"/>
    <col min="8727" max="8728" width="7.7109375" style="14" customWidth="1"/>
    <col min="8729" max="8729" width="15.7109375" style="14" customWidth="1"/>
    <col min="8730" max="8730" width="9" style="14" customWidth="1"/>
    <col min="8731" max="8731" width="12.28515625" style="14" bestFit="1" customWidth="1"/>
    <col min="8732" max="8732" width="0" style="14" hidden="1" customWidth="1"/>
    <col min="8733" max="8960" width="9.140625" style="14"/>
    <col min="8961" max="8961" width="2" style="14" customWidth="1"/>
    <col min="8962" max="8962" width="3.85546875" style="14" customWidth="1"/>
    <col min="8963" max="8963" width="2.7109375" style="14" customWidth="1"/>
    <col min="8964" max="8964" width="3" style="14" customWidth="1"/>
    <col min="8965" max="8970" width="2.7109375" style="14" customWidth="1"/>
    <col min="8971" max="8971" width="13.140625" style="14" customWidth="1"/>
    <col min="8972" max="8972" width="8.7109375" style="14" customWidth="1"/>
    <col min="8973" max="8974" width="0" style="14" hidden="1" customWidth="1"/>
    <col min="8975" max="8975" width="15.7109375" style="14" customWidth="1"/>
    <col min="8976" max="8977" width="0" style="14" hidden="1" customWidth="1"/>
    <col min="8978" max="8978" width="8.5703125" style="14" customWidth="1"/>
    <col min="8979" max="8979" width="15.7109375" style="14" customWidth="1"/>
    <col min="8980" max="8980" width="0" style="14" hidden="1" customWidth="1"/>
    <col min="8981" max="8981" width="7.7109375" style="14" customWidth="1"/>
    <col min="8982" max="8982" width="15.7109375" style="14" customWidth="1"/>
    <col min="8983" max="8984" width="7.7109375" style="14" customWidth="1"/>
    <col min="8985" max="8985" width="15.7109375" style="14" customWidth="1"/>
    <col min="8986" max="8986" width="9" style="14" customWidth="1"/>
    <col min="8987" max="8987" width="12.28515625" style="14" bestFit="1" customWidth="1"/>
    <col min="8988" max="8988" width="0" style="14" hidden="1" customWidth="1"/>
    <col min="8989" max="9216" width="9.140625" style="14"/>
    <col min="9217" max="9217" width="2" style="14" customWidth="1"/>
    <col min="9218" max="9218" width="3.85546875" style="14" customWidth="1"/>
    <col min="9219" max="9219" width="2.7109375" style="14" customWidth="1"/>
    <col min="9220" max="9220" width="3" style="14" customWidth="1"/>
    <col min="9221" max="9226" width="2.7109375" style="14" customWidth="1"/>
    <col min="9227" max="9227" width="13.140625" style="14" customWidth="1"/>
    <col min="9228" max="9228" width="8.7109375" style="14" customWidth="1"/>
    <col min="9229" max="9230" width="0" style="14" hidden="1" customWidth="1"/>
    <col min="9231" max="9231" width="15.7109375" style="14" customWidth="1"/>
    <col min="9232" max="9233" width="0" style="14" hidden="1" customWidth="1"/>
    <col min="9234" max="9234" width="8.5703125" style="14" customWidth="1"/>
    <col min="9235" max="9235" width="15.7109375" style="14" customWidth="1"/>
    <col min="9236" max="9236" width="0" style="14" hidden="1" customWidth="1"/>
    <col min="9237" max="9237" width="7.7109375" style="14" customWidth="1"/>
    <col min="9238" max="9238" width="15.7109375" style="14" customWidth="1"/>
    <col min="9239" max="9240" width="7.7109375" style="14" customWidth="1"/>
    <col min="9241" max="9241" width="15.7109375" style="14" customWidth="1"/>
    <col min="9242" max="9242" width="9" style="14" customWidth="1"/>
    <col min="9243" max="9243" width="12.28515625" style="14" bestFit="1" customWidth="1"/>
    <col min="9244" max="9244" width="0" style="14" hidden="1" customWidth="1"/>
    <col min="9245" max="9472" width="9.140625" style="14"/>
    <col min="9473" max="9473" width="2" style="14" customWidth="1"/>
    <col min="9474" max="9474" width="3.85546875" style="14" customWidth="1"/>
    <col min="9475" max="9475" width="2.7109375" style="14" customWidth="1"/>
    <col min="9476" max="9476" width="3" style="14" customWidth="1"/>
    <col min="9477" max="9482" width="2.7109375" style="14" customWidth="1"/>
    <col min="9483" max="9483" width="13.140625" style="14" customWidth="1"/>
    <col min="9484" max="9484" width="8.7109375" style="14" customWidth="1"/>
    <col min="9485" max="9486" width="0" style="14" hidden="1" customWidth="1"/>
    <col min="9487" max="9487" width="15.7109375" style="14" customWidth="1"/>
    <col min="9488" max="9489" width="0" style="14" hidden="1" customWidth="1"/>
    <col min="9490" max="9490" width="8.5703125" style="14" customWidth="1"/>
    <col min="9491" max="9491" width="15.7109375" style="14" customWidth="1"/>
    <col min="9492" max="9492" width="0" style="14" hidden="1" customWidth="1"/>
    <col min="9493" max="9493" width="7.7109375" style="14" customWidth="1"/>
    <col min="9494" max="9494" width="15.7109375" style="14" customWidth="1"/>
    <col min="9495" max="9496" width="7.7109375" style="14" customWidth="1"/>
    <col min="9497" max="9497" width="15.7109375" style="14" customWidth="1"/>
    <col min="9498" max="9498" width="9" style="14" customWidth="1"/>
    <col min="9499" max="9499" width="12.28515625" style="14" bestFit="1" customWidth="1"/>
    <col min="9500" max="9500" width="0" style="14" hidden="1" customWidth="1"/>
    <col min="9501" max="9728" width="9.140625" style="14"/>
    <col min="9729" max="9729" width="2" style="14" customWidth="1"/>
    <col min="9730" max="9730" width="3.85546875" style="14" customWidth="1"/>
    <col min="9731" max="9731" width="2.7109375" style="14" customWidth="1"/>
    <col min="9732" max="9732" width="3" style="14" customWidth="1"/>
    <col min="9733" max="9738" width="2.7109375" style="14" customWidth="1"/>
    <col min="9739" max="9739" width="13.140625" style="14" customWidth="1"/>
    <col min="9740" max="9740" width="8.7109375" style="14" customWidth="1"/>
    <col min="9741" max="9742" width="0" style="14" hidden="1" customWidth="1"/>
    <col min="9743" max="9743" width="15.7109375" style="14" customWidth="1"/>
    <col min="9744" max="9745" width="0" style="14" hidden="1" customWidth="1"/>
    <col min="9746" max="9746" width="8.5703125" style="14" customWidth="1"/>
    <col min="9747" max="9747" width="15.7109375" style="14" customWidth="1"/>
    <col min="9748" max="9748" width="0" style="14" hidden="1" customWidth="1"/>
    <col min="9749" max="9749" width="7.7109375" style="14" customWidth="1"/>
    <col min="9750" max="9750" width="15.7109375" style="14" customWidth="1"/>
    <col min="9751" max="9752" width="7.7109375" style="14" customWidth="1"/>
    <col min="9753" max="9753" width="15.7109375" style="14" customWidth="1"/>
    <col min="9754" max="9754" width="9" style="14" customWidth="1"/>
    <col min="9755" max="9755" width="12.28515625" style="14" bestFit="1" customWidth="1"/>
    <col min="9756" max="9756" width="0" style="14" hidden="1" customWidth="1"/>
    <col min="9757" max="9984" width="9.140625" style="14"/>
    <col min="9985" max="9985" width="2" style="14" customWidth="1"/>
    <col min="9986" max="9986" width="3.85546875" style="14" customWidth="1"/>
    <col min="9987" max="9987" width="2.7109375" style="14" customWidth="1"/>
    <col min="9988" max="9988" width="3" style="14" customWidth="1"/>
    <col min="9989" max="9994" width="2.7109375" style="14" customWidth="1"/>
    <col min="9995" max="9995" width="13.140625" style="14" customWidth="1"/>
    <col min="9996" max="9996" width="8.7109375" style="14" customWidth="1"/>
    <col min="9997" max="9998" width="0" style="14" hidden="1" customWidth="1"/>
    <col min="9999" max="9999" width="15.7109375" style="14" customWidth="1"/>
    <col min="10000" max="10001" width="0" style="14" hidden="1" customWidth="1"/>
    <col min="10002" max="10002" width="8.5703125" style="14" customWidth="1"/>
    <col min="10003" max="10003" width="15.7109375" style="14" customWidth="1"/>
    <col min="10004" max="10004" width="0" style="14" hidden="1" customWidth="1"/>
    <col min="10005" max="10005" width="7.7109375" style="14" customWidth="1"/>
    <col min="10006" max="10006" width="15.7109375" style="14" customWidth="1"/>
    <col min="10007" max="10008" width="7.7109375" style="14" customWidth="1"/>
    <col min="10009" max="10009" width="15.7109375" style="14" customWidth="1"/>
    <col min="10010" max="10010" width="9" style="14" customWidth="1"/>
    <col min="10011" max="10011" width="12.28515625" style="14" bestFit="1" customWidth="1"/>
    <col min="10012" max="10012" width="0" style="14" hidden="1" customWidth="1"/>
    <col min="10013" max="10240" width="9.140625" style="14"/>
    <col min="10241" max="10241" width="2" style="14" customWidth="1"/>
    <col min="10242" max="10242" width="3.85546875" style="14" customWidth="1"/>
    <col min="10243" max="10243" width="2.7109375" style="14" customWidth="1"/>
    <col min="10244" max="10244" width="3" style="14" customWidth="1"/>
    <col min="10245" max="10250" width="2.7109375" style="14" customWidth="1"/>
    <col min="10251" max="10251" width="13.140625" style="14" customWidth="1"/>
    <col min="10252" max="10252" width="8.7109375" style="14" customWidth="1"/>
    <col min="10253" max="10254" width="0" style="14" hidden="1" customWidth="1"/>
    <col min="10255" max="10255" width="15.7109375" style="14" customWidth="1"/>
    <col min="10256" max="10257" width="0" style="14" hidden="1" customWidth="1"/>
    <col min="10258" max="10258" width="8.5703125" style="14" customWidth="1"/>
    <col min="10259" max="10259" width="15.7109375" style="14" customWidth="1"/>
    <col min="10260" max="10260" width="0" style="14" hidden="1" customWidth="1"/>
    <col min="10261" max="10261" width="7.7109375" style="14" customWidth="1"/>
    <col min="10262" max="10262" width="15.7109375" style="14" customWidth="1"/>
    <col min="10263" max="10264" width="7.7109375" style="14" customWidth="1"/>
    <col min="10265" max="10265" width="15.7109375" style="14" customWidth="1"/>
    <col min="10266" max="10266" width="9" style="14" customWidth="1"/>
    <col min="10267" max="10267" width="12.28515625" style="14" bestFit="1" customWidth="1"/>
    <col min="10268" max="10268" width="0" style="14" hidden="1" customWidth="1"/>
    <col min="10269" max="10496" width="9.140625" style="14"/>
    <col min="10497" max="10497" width="2" style="14" customWidth="1"/>
    <col min="10498" max="10498" width="3.85546875" style="14" customWidth="1"/>
    <col min="10499" max="10499" width="2.7109375" style="14" customWidth="1"/>
    <col min="10500" max="10500" width="3" style="14" customWidth="1"/>
    <col min="10501" max="10506" width="2.7109375" style="14" customWidth="1"/>
    <col min="10507" max="10507" width="13.140625" style="14" customWidth="1"/>
    <col min="10508" max="10508" width="8.7109375" style="14" customWidth="1"/>
    <col min="10509" max="10510" width="0" style="14" hidden="1" customWidth="1"/>
    <col min="10511" max="10511" width="15.7109375" style="14" customWidth="1"/>
    <col min="10512" max="10513" width="0" style="14" hidden="1" customWidth="1"/>
    <col min="10514" max="10514" width="8.5703125" style="14" customWidth="1"/>
    <col min="10515" max="10515" width="15.7109375" style="14" customWidth="1"/>
    <col min="10516" max="10516" width="0" style="14" hidden="1" customWidth="1"/>
    <col min="10517" max="10517" width="7.7109375" style="14" customWidth="1"/>
    <col min="10518" max="10518" width="15.7109375" style="14" customWidth="1"/>
    <col min="10519" max="10520" width="7.7109375" style="14" customWidth="1"/>
    <col min="10521" max="10521" width="15.7109375" style="14" customWidth="1"/>
    <col min="10522" max="10522" width="9" style="14" customWidth="1"/>
    <col min="10523" max="10523" width="12.28515625" style="14" bestFit="1" customWidth="1"/>
    <col min="10524" max="10524" width="0" style="14" hidden="1" customWidth="1"/>
    <col min="10525" max="10752" width="9.140625" style="14"/>
    <col min="10753" max="10753" width="2" style="14" customWidth="1"/>
    <col min="10754" max="10754" width="3.85546875" style="14" customWidth="1"/>
    <col min="10755" max="10755" width="2.7109375" style="14" customWidth="1"/>
    <col min="10756" max="10756" width="3" style="14" customWidth="1"/>
    <col min="10757" max="10762" width="2.7109375" style="14" customWidth="1"/>
    <col min="10763" max="10763" width="13.140625" style="14" customWidth="1"/>
    <col min="10764" max="10764" width="8.7109375" style="14" customWidth="1"/>
    <col min="10765" max="10766" width="0" style="14" hidden="1" customWidth="1"/>
    <col min="10767" max="10767" width="15.7109375" style="14" customWidth="1"/>
    <col min="10768" max="10769" width="0" style="14" hidden="1" customWidth="1"/>
    <col min="10770" max="10770" width="8.5703125" style="14" customWidth="1"/>
    <col min="10771" max="10771" width="15.7109375" style="14" customWidth="1"/>
    <col min="10772" max="10772" width="0" style="14" hidden="1" customWidth="1"/>
    <col min="10773" max="10773" width="7.7109375" style="14" customWidth="1"/>
    <col min="10774" max="10774" width="15.7109375" style="14" customWidth="1"/>
    <col min="10775" max="10776" width="7.7109375" style="14" customWidth="1"/>
    <col min="10777" max="10777" width="15.7109375" style="14" customWidth="1"/>
    <col min="10778" max="10778" width="9" style="14" customWidth="1"/>
    <col min="10779" max="10779" width="12.28515625" style="14" bestFit="1" customWidth="1"/>
    <col min="10780" max="10780" width="0" style="14" hidden="1" customWidth="1"/>
    <col min="10781" max="11008" width="9.140625" style="14"/>
    <col min="11009" max="11009" width="2" style="14" customWidth="1"/>
    <col min="11010" max="11010" width="3.85546875" style="14" customWidth="1"/>
    <col min="11011" max="11011" width="2.7109375" style="14" customWidth="1"/>
    <col min="11012" max="11012" width="3" style="14" customWidth="1"/>
    <col min="11013" max="11018" width="2.7109375" style="14" customWidth="1"/>
    <col min="11019" max="11019" width="13.140625" style="14" customWidth="1"/>
    <col min="11020" max="11020" width="8.7109375" style="14" customWidth="1"/>
    <col min="11021" max="11022" width="0" style="14" hidden="1" customWidth="1"/>
    <col min="11023" max="11023" width="15.7109375" style="14" customWidth="1"/>
    <col min="11024" max="11025" width="0" style="14" hidden="1" customWidth="1"/>
    <col min="11026" max="11026" width="8.5703125" style="14" customWidth="1"/>
    <col min="11027" max="11027" width="15.7109375" style="14" customWidth="1"/>
    <col min="11028" max="11028" width="0" style="14" hidden="1" customWidth="1"/>
    <col min="11029" max="11029" width="7.7109375" style="14" customWidth="1"/>
    <col min="11030" max="11030" width="15.7109375" style="14" customWidth="1"/>
    <col min="11031" max="11032" width="7.7109375" style="14" customWidth="1"/>
    <col min="11033" max="11033" width="15.7109375" style="14" customWidth="1"/>
    <col min="11034" max="11034" width="9" style="14" customWidth="1"/>
    <col min="11035" max="11035" width="12.28515625" style="14" bestFit="1" customWidth="1"/>
    <col min="11036" max="11036" width="0" style="14" hidden="1" customWidth="1"/>
    <col min="11037" max="11264" width="9.140625" style="14"/>
    <col min="11265" max="11265" width="2" style="14" customWidth="1"/>
    <col min="11266" max="11266" width="3.85546875" style="14" customWidth="1"/>
    <col min="11267" max="11267" width="2.7109375" style="14" customWidth="1"/>
    <col min="11268" max="11268" width="3" style="14" customWidth="1"/>
    <col min="11269" max="11274" width="2.7109375" style="14" customWidth="1"/>
    <col min="11275" max="11275" width="13.140625" style="14" customWidth="1"/>
    <col min="11276" max="11276" width="8.7109375" style="14" customWidth="1"/>
    <col min="11277" max="11278" width="0" style="14" hidden="1" customWidth="1"/>
    <col min="11279" max="11279" width="15.7109375" style="14" customWidth="1"/>
    <col min="11280" max="11281" width="0" style="14" hidden="1" customWidth="1"/>
    <col min="11282" max="11282" width="8.5703125" style="14" customWidth="1"/>
    <col min="11283" max="11283" width="15.7109375" style="14" customWidth="1"/>
    <col min="11284" max="11284" width="0" style="14" hidden="1" customWidth="1"/>
    <col min="11285" max="11285" width="7.7109375" style="14" customWidth="1"/>
    <col min="11286" max="11286" width="15.7109375" style="14" customWidth="1"/>
    <col min="11287" max="11288" width="7.7109375" style="14" customWidth="1"/>
    <col min="11289" max="11289" width="15.7109375" style="14" customWidth="1"/>
    <col min="11290" max="11290" width="9" style="14" customWidth="1"/>
    <col min="11291" max="11291" width="12.28515625" style="14" bestFit="1" customWidth="1"/>
    <col min="11292" max="11292" width="0" style="14" hidden="1" customWidth="1"/>
    <col min="11293" max="11520" width="9.140625" style="14"/>
    <col min="11521" max="11521" width="2" style="14" customWidth="1"/>
    <col min="11522" max="11522" width="3.85546875" style="14" customWidth="1"/>
    <col min="11523" max="11523" width="2.7109375" style="14" customWidth="1"/>
    <col min="11524" max="11524" width="3" style="14" customWidth="1"/>
    <col min="11525" max="11530" width="2.7109375" style="14" customWidth="1"/>
    <col min="11531" max="11531" width="13.140625" style="14" customWidth="1"/>
    <col min="11532" max="11532" width="8.7109375" style="14" customWidth="1"/>
    <col min="11533" max="11534" width="0" style="14" hidden="1" customWidth="1"/>
    <col min="11535" max="11535" width="15.7109375" style="14" customWidth="1"/>
    <col min="11536" max="11537" width="0" style="14" hidden="1" customWidth="1"/>
    <col min="11538" max="11538" width="8.5703125" style="14" customWidth="1"/>
    <col min="11539" max="11539" width="15.7109375" style="14" customWidth="1"/>
    <col min="11540" max="11540" width="0" style="14" hidden="1" customWidth="1"/>
    <col min="11541" max="11541" width="7.7109375" style="14" customWidth="1"/>
    <col min="11542" max="11542" width="15.7109375" style="14" customWidth="1"/>
    <col min="11543" max="11544" width="7.7109375" style="14" customWidth="1"/>
    <col min="11545" max="11545" width="15.7109375" style="14" customWidth="1"/>
    <col min="11546" max="11546" width="9" style="14" customWidth="1"/>
    <col min="11547" max="11547" width="12.28515625" style="14" bestFit="1" customWidth="1"/>
    <col min="11548" max="11548" width="0" style="14" hidden="1" customWidth="1"/>
    <col min="11549" max="11776" width="9.140625" style="14"/>
    <col min="11777" max="11777" width="2" style="14" customWidth="1"/>
    <col min="11778" max="11778" width="3.85546875" style="14" customWidth="1"/>
    <col min="11779" max="11779" width="2.7109375" style="14" customWidth="1"/>
    <col min="11780" max="11780" width="3" style="14" customWidth="1"/>
    <col min="11781" max="11786" width="2.7109375" style="14" customWidth="1"/>
    <col min="11787" max="11787" width="13.140625" style="14" customWidth="1"/>
    <col min="11788" max="11788" width="8.7109375" style="14" customWidth="1"/>
    <col min="11789" max="11790" width="0" style="14" hidden="1" customWidth="1"/>
    <col min="11791" max="11791" width="15.7109375" style="14" customWidth="1"/>
    <col min="11792" max="11793" width="0" style="14" hidden="1" customWidth="1"/>
    <col min="11794" max="11794" width="8.5703125" style="14" customWidth="1"/>
    <col min="11795" max="11795" width="15.7109375" style="14" customWidth="1"/>
    <col min="11796" max="11796" width="0" style="14" hidden="1" customWidth="1"/>
    <col min="11797" max="11797" width="7.7109375" style="14" customWidth="1"/>
    <col min="11798" max="11798" width="15.7109375" style="14" customWidth="1"/>
    <col min="11799" max="11800" width="7.7109375" style="14" customWidth="1"/>
    <col min="11801" max="11801" width="15.7109375" style="14" customWidth="1"/>
    <col min="11802" max="11802" width="9" style="14" customWidth="1"/>
    <col min="11803" max="11803" width="12.28515625" style="14" bestFit="1" customWidth="1"/>
    <col min="11804" max="11804" width="0" style="14" hidden="1" customWidth="1"/>
    <col min="11805" max="12032" width="9.140625" style="14"/>
    <col min="12033" max="12033" width="2" style="14" customWidth="1"/>
    <col min="12034" max="12034" width="3.85546875" style="14" customWidth="1"/>
    <col min="12035" max="12035" width="2.7109375" style="14" customWidth="1"/>
    <col min="12036" max="12036" width="3" style="14" customWidth="1"/>
    <col min="12037" max="12042" width="2.7109375" style="14" customWidth="1"/>
    <col min="12043" max="12043" width="13.140625" style="14" customWidth="1"/>
    <col min="12044" max="12044" width="8.7109375" style="14" customWidth="1"/>
    <col min="12045" max="12046" width="0" style="14" hidden="1" customWidth="1"/>
    <col min="12047" max="12047" width="15.7109375" style="14" customWidth="1"/>
    <col min="12048" max="12049" width="0" style="14" hidden="1" customWidth="1"/>
    <col min="12050" max="12050" width="8.5703125" style="14" customWidth="1"/>
    <col min="12051" max="12051" width="15.7109375" style="14" customWidth="1"/>
    <col min="12052" max="12052" width="0" style="14" hidden="1" customWidth="1"/>
    <col min="12053" max="12053" width="7.7109375" style="14" customWidth="1"/>
    <col min="12054" max="12054" width="15.7109375" style="14" customWidth="1"/>
    <col min="12055" max="12056" width="7.7109375" style="14" customWidth="1"/>
    <col min="12057" max="12057" width="15.7109375" style="14" customWidth="1"/>
    <col min="12058" max="12058" width="9" style="14" customWidth="1"/>
    <col min="12059" max="12059" width="12.28515625" style="14" bestFit="1" customWidth="1"/>
    <col min="12060" max="12060" width="0" style="14" hidden="1" customWidth="1"/>
    <col min="12061" max="12288" width="9.140625" style="14"/>
    <col min="12289" max="12289" width="2" style="14" customWidth="1"/>
    <col min="12290" max="12290" width="3.85546875" style="14" customWidth="1"/>
    <col min="12291" max="12291" width="2.7109375" style="14" customWidth="1"/>
    <col min="12292" max="12292" width="3" style="14" customWidth="1"/>
    <col min="12293" max="12298" width="2.7109375" style="14" customWidth="1"/>
    <col min="12299" max="12299" width="13.140625" style="14" customWidth="1"/>
    <col min="12300" max="12300" width="8.7109375" style="14" customWidth="1"/>
    <col min="12301" max="12302" width="0" style="14" hidden="1" customWidth="1"/>
    <col min="12303" max="12303" width="15.7109375" style="14" customWidth="1"/>
    <col min="12304" max="12305" width="0" style="14" hidden="1" customWidth="1"/>
    <col min="12306" max="12306" width="8.5703125" style="14" customWidth="1"/>
    <col min="12307" max="12307" width="15.7109375" style="14" customWidth="1"/>
    <col min="12308" max="12308" width="0" style="14" hidden="1" customWidth="1"/>
    <col min="12309" max="12309" width="7.7109375" style="14" customWidth="1"/>
    <col min="12310" max="12310" width="15.7109375" style="14" customWidth="1"/>
    <col min="12311" max="12312" width="7.7109375" style="14" customWidth="1"/>
    <col min="12313" max="12313" width="15.7109375" style="14" customWidth="1"/>
    <col min="12314" max="12314" width="9" style="14" customWidth="1"/>
    <col min="12315" max="12315" width="12.28515625" style="14" bestFit="1" customWidth="1"/>
    <col min="12316" max="12316" width="0" style="14" hidden="1" customWidth="1"/>
    <col min="12317" max="12544" width="9.140625" style="14"/>
    <col min="12545" max="12545" width="2" style="14" customWidth="1"/>
    <col min="12546" max="12546" width="3.85546875" style="14" customWidth="1"/>
    <col min="12547" max="12547" width="2.7109375" style="14" customWidth="1"/>
    <col min="12548" max="12548" width="3" style="14" customWidth="1"/>
    <col min="12549" max="12554" width="2.7109375" style="14" customWidth="1"/>
    <col min="12555" max="12555" width="13.140625" style="14" customWidth="1"/>
    <col min="12556" max="12556" width="8.7109375" style="14" customWidth="1"/>
    <col min="12557" max="12558" width="0" style="14" hidden="1" customWidth="1"/>
    <col min="12559" max="12559" width="15.7109375" style="14" customWidth="1"/>
    <col min="12560" max="12561" width="0" style="14" hidden="1" customWidth="1"/>
    <col min="12562" max="12562" width="8.5703125" style="14" customWidth="1"/>
    <col min="12563" max="12563" width="15.7109375" style="14" customWidth="1"/>
    <col min="12564" max="12564" width="0" style="14" hidden="1" customWidth="1"/>
    <col min="12565" max="12565" width="7.7109375" style="14" customWidth="1"/>
    <col min="12566" max="12566" width="15.7109375" style="14" customWidth="1"/>
    <col min="12567" max="12568" width="7.7109375" style="14" customWidth="1"/>
    <col min="12569" max="12569" width="15.7109375" style="14" customWidth="1"/>
    <col min="12570" max="12570" width="9" style="14" customWidth="1"/>
    <col min="12571" max="12571" width="12.28515625" style="14" bestFit="1" customWidth="1"/>
    <col min="12572" max="12572" width="0" style="14" hidden="1" customWidth="1"/>
    <col min="12573" max="12800" width="9.140625" style="14"/>
    <col min="12801" max="12801" width="2" style="14" customWidth="1"/>
    <col min="12802" max="12802" width="3.85546875" style="14" customWidth="1"/>
    <col min="12803" max="12803" width="2.7109375" style="14" customWidth="1"/>
    <col min="12804" max="12804" width="3" style="14" customWidth="1"/>
    <col min="12805" max="12810" width="2.7109375" style="14" customWidth="1"/>
    <col min="12811" max="12811" width="13.140625" style="14" customWidth="1"/>
    <col min="12812" max="12812" width="8.7109375" style="14" customWidth="1"/>
    <col min="12813" max="12814" width="0" style="14" hidden="1" customWidth="1"/>
    <col min="12815" max="12815" width="15.7109375" style="14" customWidth="1"/>
    <col min="12816" max="12817" width="0" style="14" hidden="1" customWidth="1"/>
    <col min="12818" max="12818" width="8.5703125" style="14" customWidth="1"/>
    <col min="12819" max="12819" width="15.7109375" style="14" customWidth="1"/>
    <col min="12820" max="12820" width="0" style="14" hidden="1" customWidth="1"/>
    <col min="12821" max="12821" width="7.7109375" style="14" customWidth="1"/>
    <col min="12822" max="12822" width="15.7109375" style="14" customWidth="1"/>
    <col min="12823" max="12824" width="7.7109375" style="14" customWidth="1"/>
    <col min="12825" max="12825" width="15.7109375" style="14" customWidth="1"/>
    <col min="12826" max="12826" width="9" style="14" customWidth="1"/>
    <col min="12827" max="12827" width="12.28515625" style="14" bestFit="1" customWidth="1"/>
    <col min="12828" max="12828" width="0" style="14" hidden="1" customWidth="1"/>
    <col min="12829" max="13056" width="9.140625" style="14"/>
    <col min="13057" max="13057" width="2" style="14" customWidth="1"/>
    <col min="13058" max="13058" width="3.85546875" style="14" customWidth="1"/>
    <col min="13059" max="13059" width="2.7109375" style="14" customWidth="1"/>
    <col min="13060" max="13060" width="3" style="14" customWidth="1"/>
    <col min="13061" max="13066" width="2.7109375" style="14" customWidth="1"/>
    <col min="13067" max="13067" width="13.140625" style="14" customWidth="1"/>
    <col min="13068" max="13068" width="8.7109375" style="14" customWidth="1"/>
    <col min="13069" max="13070" width="0" style="14" hidden="1" customWidth="1"/>
    <col min="13071" max="13071" width="15.7109375" style="14" customWidth="1"/>
    <col min="13072" max="13073" width="0" style="14" hidden="1" customWidth="1"/>
    <col min="13074" max="13074" width="8.5703125" style="14" customWidth="1"/>
    <col min="13075" max="13075" width="15.7109375" style="14" customWidth="1"/>
    <col min="13076" max="13076" width="0" style="14" hidden="1" customWidth="1"/>
    <col min="13077" max="13077" width="7.7109375" style="14" customWidth="1"/>
    <col min="13078" max="13078" width="15.7109375" style="14" customWidth="1"/>
    <col min="13079" max="13080" width="7.7109375" style="14" customWidth="1"/>
    <col min="13081" max="13081" width="15.7109375" style="14" customWidth="1"/>
    <col min="13082" max="13082" width="9" style="14" customWidth="1"/>
    <col min="13083" max="13083" width="12.28515625" style="14" bestFit="1" customWidth="1"/>
    <col min="13084" max="13084" width="0" style="14" hidden="1" customWidth="1"/>
    <col min="13085" max="13312" width="9.140625" style="14"/>
    <col min="13313" max="13313" width="2" style="14" customWidth="1"/>
    <col min="13314" max="13314" width="3.85546875" style="14" customWidth="1"/>
    <col min="13315" max="13315" width="2.7109375" style="14" customWidth="1"/>
    <col min="13316" max="13316" width="3" style="14" customWidth="1"/>
    <col min="13317" max="13322" width="2.7109375" style="14" customWidth="1"/>
    <col min="13323" max="13323" width="13.140625" style="14" customWidth="1"/>
    <col min="13324" max="13324" width="8.7109375" style="14" customWidth="1"/>
    <col min="13325" max="13326" width="0" style="14" hidden="1" customWidth="1"/>
    <col min="13327" max="13327" width="15.7109375" style="14" customWidth="1"/>
    <col min="13328" max="13329" width="0" style="14" hidden="1" customWidth="1"/>
    <col min="13330" max="13330" width="8.5703125" style="14" customWidth="1"/>
    <col min="13331" max="13331" width="15.7109375" style="14" customWidth="1"/>
    <col min="13332" max="13332" width="0" style="14" hidden="1" customWidth="1"/>
    <col min="13333" max="13333" width="7.7109375" style="14" customWidth="1"/>
    <col min="13334" max="13334" width="15.7109375" style="14" customWidth="1"/>
    <col min="13335" max="13336" width="7.7109375" style="14" customWidth="1"/>
    <col min="13337" max="13337" width="15.7109375" style="14" customWidth="1"/>
    <col min="13338" max="13338" width="9" style="14" customWidth="1"/>
    <col min="13339" max="13339" width="12.28515625" style="14" bestFit="1" customWidth="1"/>
    <col min="13340" max="13340" width="0" style="14" hidden="1" customWidth="1"/>
    <col min="13341" max="13568" width="9.140625" style="14"/>
    <col min="13569" max="13569" width="2" style="14" customWidth="1"/>
    <col min="13570" max="13570" width="3.85546875" style="14" customWidth="1"/>
    <col min="13571" max="13571" width="2.7109375" style="14" customWidth="1"/>
    <col min="13572" max="13572" width="3" style="14" customWidth="1"/>
    <col min="13573" max="13578" width="2.7109375" style="14" customWidth="1"/>
    <col min="13579" max="13579" width="13.140625" style="14" customWidth="1"/>
    <col min="13580" max="13580" width="8.7109375" style="14" customWidth="1"/>
    <col min="13581" max="13582" width="0" style="14" hidden="1" customWidth="1"/>
    <col min="13583" max="13583" width="15.7109375" style="14" customWidth="1"/>
    <col min="13584" max="13585" width="0" style="14" hidden="1" customWidth="1"/>
    <col min="13586" max="13586" width="8.5703125" style="14" customWidth="1"/>
    <col min="13587" max="13587" width="15.7109375" style="14" customWidth="1"/>
    <col min="13588" max="13588" width="0" style="14" hidden="1" customWidth="1"/>
    <col min="13589" max="13589" width="7.7109375" style="14" customWidth="1"/>
    <col min="13590" max="13590" width="15.7109375" style="14" customWidth="1"/>
    <col min="13591" max="13592" width="7.7109375" style="14" customWidth="1"/>
    <col min="13593" max="13593" width="15.7109375" style="14" customWidth="1"/>
    <col min="13594" max="13594" width="9" style="14" customWidth="1"/>
    <col min="13595" max="13595" width="12.28515625" style="14" bestFit="1" customWidth="1"/>
    <col min="13596" max="13596" width="0" style="14" hidden="1" customWidth="1"/>
    <col min="13597" max="13824" width="9.140625" style="14"/>
    <col min="13825" max="13825" width="2" style="14" customWidth="1"/>
    <col min="13826" max="13826" width="3.85546875" style="14" customWidth="1"/>
    <col min="13827" max="13827" width="2.7109375" style="14" customWidth="1"/>
    <col min="13828" max="13828" width="3" style="14" customWidth="1"/>
    <col min="13829" max="13834" width="2.7109375" style="14" customWidth="1"/>
    <col min="13835" max="13835" width="13.140625" style="14" customWidth="1"/>
    <col min="13836" max="13836" width="8.7109375" style="14" customWidth="1"/>
    <col min="13837" max="13838" width="0" style="14" hidden="1" customWidth="1"/>
    <col min="13839" max="13839" width="15.7109375" style="14" customWidth="1"/>
    <col min="13840" max="13841" width="0" style="14" hidden="1" customWidth="1"/>
    <col min="13842" max="13842" width="8.5703125" style="14" customWidth="1"/>
    <col min="13843" max="13843" width="15.7109375" style="14" customWidth="1"/>
    <col min="13844" max="13844" width="0" style="14" hidden="1" customWidth="1"/>
    <col min="13845" max="13845" width="7.7109375" style="14" customWidth="1"/>
    <col min="13846" max="13846" width="15.7109375" style="14" customWidth="1"/>
    <col min="13847" max="13848" width="7.7109375" style="14" customWidth="1"/>
    <col min="13849" max="13849" width="15.7109375" style="14" customWidth="1"/>
    <col min="13850" max="13850" width="9" style="14" customWidth="1"/>
    <col min="13851" max="13851" width="12.28515625" style="14" bestFit="1" customWidth="1"/>
    <col min="13852" max="13852" width="0" style="14" hidden="1" customWidth="1"/>
    <col min="13853" max="14080" width="9.140625" style="14"/>
    <col min="14081" max="14081" width="2" style="14" customWidth="1"/>
    <col min="14082" max="14082" width="3.85546875" style="14" customWidth="1"/>
    <col min="14083" max="14083" width="2.7109375" style="14" customWidth="1"/>
    <col min="14084" max="14084" width="3" style="14" customWidth="1"/>
    <col min="14085" max="14090" width="2.7109375" style="14" customWidth="1"/>
    <col min="14091" max="14091" width="13.140625" style="14" customWidth="1"/>
    <col min="14092" max="14092" width="8.7109375" style="14" customWidth="1"/>
    <col min="14093" max="14094" width="0" style="14" hidden="1" customWidth="1"/>
    <col min="14095" max="14095" width="15.7109375" style="14" customWidth="1"/>
    <col min="14096" max="14097" width="0" style="14" hidden="1" customWidth="1"/>
    <col min="14098" max="14098" width="8.5703125" style="14" customWidth="1"/>
    <col min="14099" max="14099" width="15.7109375" style="14" customWidth="1"/>
    <col min="14100" max="14100" width="0" style="14" hidden="1" customWidth="1"/>
    <col min="14101" max="14101" width="7.7109375" style="14" customWidth="1"/>
    <col min="14102" max="14102" width="15.7109375" style="14" customWidth="1"/>
    <col min="14103" max="14104" width="7.7109375" style="14" customWidth="1"/>
    <col min="14105" max="14105" width="15.7109375" style="14" customWidth="1"/>
    <col min="14106" max="14106" width="9" style="14" customWidth="1"/>
    <col min="14107" max="14107" width="12.28515625" style="14" bestFit="1" customWidth="1"/>
    <col min="14108" max="14108" width="0" style="14" hidden="1" customWidth="1"/>
    <col min="14109" max="14336" width="9.140625" style="14"/>
    <col min="14337" max="14337" width="2" style="14" customWidth="1"/>
    <col min="14338" max="14338" width="3.85546875" style="14" customWidth="1"/>
    <col min="14339" max="14339" width="2.7109375" style="14" customWidth="1"/>
    <col min="14340" max="14340" width="3" style="14" customWidth="1"/>
    <col min="14341" max="14346" width="2.7109375" style="14" customWidth="1"/>
    <col min="14347" max="14347" width="13.140625" style="14" customWidth="1"/>
    <col min="14348" max="14348" width="8.7109375" style="14" customWidth="1"/>
    <col min="14349" max="14350" width="0" style="14" hidden="1" customWidth="1"/>
    <col min="14351" max="14351" width="15.7109375" style="14" customWidth="1"/>
    <col min="14352" max="14353" width="0" style="14" hidden="1" customWidth="1"/>
    <col min="14354" max="14354" width="8.5703125" style="14" customWidth="1"/>
    <col min="14355" max="14355" width="15.7109375" style="14" customWidth="1"/>
    <col min="14356" max="14356" width="0" style="14" hidden="1" customWidth="1"/>
    <col min="14357" max="14357" width="7.7109375" style="14" customWidth="1"/>
    <col min="14358" max="14358" width="15.7109375" style="14" customWidth="1"/>
    <col min="14359" max="14360" width="7.7109375" style="14" customWidth="1"/>
    <col min="14361" max="14361" width="15.7109375" style="14" customWidth="1"/>
    <col min="14362" max="14362" width="9" style="14" customWidth="1"/>
    <col min="14363" max="14363" width="12.28515625" style="14" bestFit="1" customWidth="1"/>
    <col min="14364" max="14364" width="0" style="14" hidden="1" customWidth="1"/>
    <col min="14365" max="14592" width="9.140625" style="14"/>
    <col min="14593" max="14593" width="2" style="14" customWidth="1"/>
    <col min="14594" max="14594" width="3.85546875" style="14" customWidth="1"/>
    <col min="14595" max="14595" width="2.7109375" style="14" customWidth="1"/>
    <col min="14596" max="14596" width="3" style="14" customWidth="1"/>
    <col min="14597" max="14602" width="2.7109375" style="14" customWidth="1"/>
    <col min="14603" max="14603" width="13.140625" style="14" customWidth="1"/>
    <col min="14604" max="14604" width="8.7109375" style="14" customWidth="1"/>
    <col min="14605" max="14606" width="0" style="14" hidden="1" customWidth="1"/>
    <col min="14607" max="14607" width="15.7109375" style="14" customWidth="1"/>
    <col min="14608" max="14609" width="0" style="14" hidden="1" customWidth="1"/>
    <col min="14610" max="14610" width="8.5703125" style="14" customWidth="1"/>
    <col min="14611" max="14611" width="15.7109375" style="14" customWidth="1"/>
    <col min="14612" max="14612" width="0" style="14" hidden="1" customWidth="1"/>
    <col min="14613" max="14613" width="7.7109375" style="14" customWidth="1"/>
    <col min="14614" max="14614" width="15.7109375" style="14" customWidth="1"/>
    <col min="14615" max="14616" width="7.7109375" style="14" customWidth="1"/>
    <col min="14617" max="14617" width="15.7109375" style="14" customWidth="1"/>
    <col min="14618" max="14618" width="9" style="14" customWidth="1"/>
    <col min="14619" max="14619" width="12.28515625" style="14" bestFit="1" customWidth="1"/>
    <col min="14620" max="14620" width="0" style="14" hidden="1" customWidth="1"/>
    <col min="14621" max="14848" width="9.140625" style="14"/>
    <col min="14849" max="14849" width="2" style="14" customWidth="1"/>
    <col min="14850" max="14850" width="3.85546875" style="14" customWidth="1"/>
    <col min="14851" max="14851" width="2.7109375" style="14" customWidth="1"/>
    <col min="14852" max="14852" width="3" style="14" customWidth="1"/>
    <col min="14853" max="14858" width="2.7109375" style="14" customWidth="1"/>
    <col min="14859" max="14859" width="13.140625" style="14" customWidth="1"/>
    <col min="14860" max="14860" width="8.7109375" style="14" customWidth="1"/>
    <col min="14861" max="14862" width="0" style="14" hidden="1" customWidth="1"/>
    <col min="14863" max="14863" width="15.7109375" style="14" customWidth="1"/>
    <col min="14864" max="14865" width="0" style="14" hidden="1" customWidth="1"/>
    <col min="14866" max="14866" width="8.5703125" style="14" customWidth="1"/>
    <col min="14867" max="14867" width="15.7109375" style="14" customWidth="1"/>
    <col min="14868" max="14868" width="0" style="14" hidden="1" customWidth="1"/>
    <col min="14869" max="14869" width="7.7109375" style="14" customWidth="1"/>
    <col min="14870" max="14870" width="15.7109375" style="14" customWidth="1"/>
    <col min="14871" max="14872" width="7.7109375" style="14" customWidth="1"/>
    <col min="14873" max="14873" width="15.7109375" style="14" customWidth="1"/>
    <col min="14874" max="14874" width="9" style="14" customWidth="1"/>
    <col min="14875" max="14875" width="12.28515625" style="14" bestFit="1" customWidth="1"/>
    <col min="14876" max="14876" width="0" style="14" hidden="1" customWidth="1"/>
    <col min="14877" max="15104" width="9.140625" style="14"/>
    <col min="15105" max="15105" width="2" style="14" customWidth="1"/>
    <col min="15106" max="15106" width="3.85546875" style="14" customWidth="1"/>
    <col min="15107" max="15107" width="2.7109375" style="14" customWidth="1"/>
    <col min="15108" max="15108" width="3" style="14" customWidth="1"/>
    <col min="15109" max="15114" width="2.7109375" style="14" customWidth="1"/>
    <col min="15115" max="15115" width="13.140625" style="14" customWidth="1"/>
    <col min="15116" max="15116" width="8.7109375" style="14" customWidth="1"/>
    <col min="15117" max="15118" width="0" style="14" hidden="1" customWidth="1"/>
    <col min="15119" max="15119" width="15.7109375" style="14" customWidth="1"/>
    <col min="15120" max="15121" width="0" style="14" hidden="1" customWidth="1"/>
    <col min="15122" max="15122" width="8.5703125" style="14" customWidth="1"/>
    <col min="15123" max="15123" width="15.7109375" style="14" customWidth="1"/>
    <col min="15124" max="15124" width="0" style="14" hidden="1" customWidth="1"/>
    <col min="15125" max="15125" width="7.7109375" style="14" customWidth="1"/>
    <col min="15126" max="15126" width="15.7109375" style="14" customWidth="1"/>
    <col min="15127" max="15128" width="7.7109375" style="14" customWidth="1"/>
    <col min="15129" max="15129" width="15.7109375" style="14" customWidth="1"/>
    <col min="15130" max="15130" width="9" style="14" customWidth="1"/>
    <col min="15131" max="15131" width="12.28515625" style="14" bestFit="1" customWidth="1"/>
    <col min="15132" max="15132" width="0" style="14" hidden="1" customWidth="1"/>
    <col min="15133" max="15360" width="9.140625" style="14"/>
    <col min="15361" max="15361" width="2" style="14" customWidth="1"/>
    <col min="15362" max="15362" width="3.85546875" style="14" customWidth="1"/>
    <col min="15363" max="15363" width="2.7109375" style="14" customWidth="1"/>
    <col min="15364" max="15364" width="3" style="14" customWidth="1"/>
    <col min="15365" max="15370" width="2.7109375" style="14" customWidth="1"/>
    <col min="15371" max="15371" width="13.140625" style="14" customWidth="1"/>
    <col min="15372" max="15372" width="8.7109375" style="14" customWidth="1"/>
    <col min="15373" max="15374" width="0" style="14" hidden="1" customWidth="1"/>
    <col min="15375" max="15375" width="15.7109375" style="14" customWidth="1"/>
    <col min="15376" max="15377" width="0" style="14" hidden="1" customWidth="1"/>
    <col min="15378" max="15378" width="8.5703125" style="14" customWidth="1"/>
    <col min="15379" max="15379" width="15.7109375" style="14" customWidth="1"/>
    <col min="15380" max="15380" width="0" style="14" hidden="1" customWidth="1"/>
    <col min="15381" max="15381" width="7.7109375" style="14" customWidth="1"/>
    <col min="15382" max="15382" width="15.7109375" style="14" customWidth="1"/>
    <col min="15383" max="15384" width="7.7109375" style="14" customWidth="1"/>
    <col min="15385" max="15385" width="15.7109375" style="14" customWidth="1"/>
    <col min="15386" max="15386" width="9" style="14" customWidth="1"/>
    <col min="15387" max="15387" width="12.28515625" style="14" bestFit="1" customWidth="1"/>
    <col min="15388" max="15388" width="0" style="14" hidden="1" customWidth="1"/>
    <col min="15389" max="15616" width="9.140625" style="14"/>
    <col min="15617" max="15617" width="2" style="14" customWidth="1"/>
    <col min="15618" max="15618" width="3.85546875" style="14" customWidth="1"/>
    <col min="15619" max="15619" width="2.7109375" style="14" customWidth="1"/>
    <col min="15620" max="15620" width="3" style="14" customWidth="1"/>
    <col min="15621" max="15626" width="2.7109375" style="14" customWidth="1"/>
    <col min="15627" max="15627" width="13.140625" style="14" customWidth="1"/>
    <col min="15628" max="15628" width="8.7109375" style="14" customWidth="1"/>
    <col min="15629" max="15630" width="0" style="14" hidden="1" customWidth="1"/>
    <col min="15631" max="15631" width="15.7109375" style="14" customWidth="1"/>
    <col min="15632" max="15633" width="0" style="14" hidden="1" customWidth="1"/>
    <col min="15634" max="15634" width="8.5703125" style="14" customWidth="1"/>
    <col min="15635" max="15635" width="15.7109375" style="14" customWidth="1"/>
    <col min="15636" max="15636" width="0" style="14" hidden="1" customWidth="1"/>
    <col min="15637" max="15637" width="7.7109375" style="14" customWidth="1"/>
    <col min="15638" max="15638" width="15.7109375" style="14" customWidth="1"/>
    <col min="15639" max="15640" width="7.7109375" style="14" customWidth="1"/>
    <col min="15641" max="15641" width="15.7109375" style="14" customWidth="1"/>
    <col min="15642" max="15642" width="9" style="14" customWidth="1"/>
    <col min="15643" max="15643" width="12.28515625" style="14" bestFit="1" customWidth="1"/>
    <col min="15644" max="15644" width="0" style="14" hidden="1" customWidth="1"/>
    <col min="15645" max="15872" width="9.140625" style="14"/>
    <col min="15873" max="15873" width="2" style="14" customWidth="1"/>
    <col min="15874" max="15874" width="3.85546875" style="14" customWidth="1"/>
    <col min="15875" max="15875" width="2.7109375" style="14" customWidth="1"/>
    <col min="15876" max="15876" width="3" style="14" customWidth="1"/>
    <col min="15877" max="15882" width="2.7109375" style="14" customWidth="1"/>
    <col min="15883" max="15883" width="13.140625" style="14" customWidth="1"/>
    <col min="15884" max="15884" width="8.7109375" style="14" customWidth="1"/>
    <col min="15885" max="15886" width="0" style="14" hidden="1" customWidth="1"/>
    <col min="15887" max="15887" width="15.7109375" style="14" customWidth="1"/>
    <col min="15888" max="15889" width="0" style="14" hidden="1" customWidth="1"/>
    <col min="15890" max="15890" width="8.5703125" style="14" customWidth="1"/>
    <col min="15891" max="15891" width="15.7109375" style="14" customWidth="1"/>
    <col min="15892" max="15892" width="0" style="14" hidden="1" customWidth="1"/>
    <col min="15893" max="15893" width="7.7109375" style="14" customWidth="1"/>
    <col min="15894" max="15894" width="15.7109375" style="14" customWidth="1"/>
    <col min="15895" max="15896" width="7.7109375" style="14" customWidth="1"/>
    <col min="15897" max="15897" width="15.7109375" style="14" customWidth="1"/>
    <col min="15898" max="15898" width="9" style="14" customWidth="1"/>
    <col min="15899" max="15899" width="12.28515625" style="14" bestFit="1" customWidth="1"/>
    <col min="15900" max="15900" width="0" style="14" hidden="1" customWidth="1"/>
    <col min="15901" max="16128" width="9.140625" style="14"/>
    <col min="16129" max="16129" width="2" style="14" customWidth="1"/>
    <col min="16130" max="16130" width="3.85546875" style="14" customWidth="1"/>
    <col min="16131" max="16131" width="2.7109375" style="14" customWidth="1"/>
    <col min="16132" max="16132" width="3" style="14" customWidth="1"/>
    <col min="16133" max="16138" width="2.7109375" style="14" customWidth="1"/>
    <col min="16139" max="16139" width="13.140625" style="14" customWidth="1"/>
    <col min="16140" max="16140" width="8.7109375" style="14" customWidth="1"/>
    <col min="16141" max="16142" width="0" style="14" hidden="1" customWidth="1"/>
    <col min="16143" max="16143" width="15.7109375" style="14" customWidth="1"/>
    <col min="16144" max="16145" width="0" style="14" hidden="1" customWidth="1"/>
    <col min="16146" max="16146" width="8.5703125" style="14" customWidth="1"/>
    <col min="16147" max="16147" width="15.7109375" style="14" customWidth="1"/>
    <col min="16148" max="16148" width="0" style="14" hidden="1" customWidth="1"/>
    <col min="16149" max="16149" width="7.7109375" style="14" customWidth="1"/>
    <col min="16150" max="16150" width="15.7109375" style="14" customWidth="1"/>
    <col min="16151" max="16152" width="7.7109375" style="14" customWidth="1"/>
    <col min="16153" max="16153" width="15.7109375" style="14" customWidth="1"/>
    <col min="16154" max="16154" width="9" style="14" customWidth="1"/>
    <col min="16155" max="16155" width="12.28515625" style="14" bestFit="1" customWidth="1"/>
    <col min="16156" max="16156" width="0" style="14" hidden="1" customWidth="1"/>
    <col min="16157" max="16384" width="9.140625" style="14"/>
  </cols>
  <sheetData>
    <row r="1" spans="2:28" ht="6" customHeight="1"/>
    <row r="2" spans="2:28">
      <c r="Z2" s="14"/>
      <c r="AA2" s="89" t="s">
        <v>1552</v>
      </c>
    </row>
    <row r="3" spans="2:28">
      <c r="K3" s="90" t="s">
        <v>1553</v>
      </c>
      <c r="Z3" s="14"/>
      <c r="AA3" s="91" t="s">
        <v>1554</v>
      </c>
    </row>
    <row r="4" spans="2:28" ht="15.75">
      <c r="L4" s="92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</row>
    <row r="5" spans="2:28" s="94" customFormat="1" ht="12.75" customHeight="1">
      <c r="B5" s="95" t="str">
        <f>[1]CronogFF!B7</f>
        <v>Nº do CT</v>
      </c>
      <c r="H5" s="96" t="s">
        <v>1555</v>
      </c>
      <c r="I5" s="97"/>
      <c r="J5" s="97"/>
      <c r="M5" s="97"/>
      <c r="N5" s="97"/>
      <c r="O5" s="95" t="s">
        <v>1556</v>
      </c>
      <c r="P5" s="98"/>
      <c r="Q5" s="98"/>
      <c r="R5" s="98"/>
      <c r="T5" s="97"/>
      <c r="U5" s="95" t="s">
        <v>1557</v>
      </c>
      <c r="W5"/>
      <c r="X5"/>
      <c r="Y5"/>
      <c r="Z5" s="96" t="s">
        <v>1558</v>
      </c>
      <c r="AA5" s="99"/>
    </row>
    <row r="6" spans="2:28" ht="12.75" customHeight="1">
      <c r="B6" s="476" t="s">
        <v>1559</v>
      </c>
      <c r="C6" s="477"/>
      <c r="D6" s="477"/>
      <c r="E6" s="477"/>
      <c r="F6" s="477"/>
      <c r="G6" s="478"/>
      <c r="H6" s="476" t="s">
        <v>1560</v>
      </c>
      <c r="I6" s="477"/>
      <c r="J6" s="477"/>
      <c r="K6" s="477"/>
      <c r="L6" s="477"/>
      <c r="M6" s="100"/>
      <c r="N6" s="100"/>
      <c r="O6" s="476" t="s">
        <v>1561</v>
      </c>
      <c r="P6" s="477"/>
      <c r="Q6" s="477"/>
      <c r="R6" s="477"/>
      <c r="S6" s="477"/>
      <c r="T6" s="101"/>
      <c r="U6" s="476" t="s">
        <v>1562</v>
      </c>
      <c r="V6" s="477"/>
      <c r="W6" s="477"/>
      <c r="X6" s="477"/>
      <c r="Y6" s="478"/>
      <c r="Z6" s="469"/>
      <c r="AA6" s="470"/>
    </row>
    <row r="7" spans="2:28" ht="3.75" customHeight="1"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</row>
    <row r="8" spans="2:28">
      <c r="B8" s="103" t="s">
        <v>1563</v>
      </c>
      <c r="M8" s="102"/>
      <c r="N8" s="102"/>
      <c r="O8" s="96" t="s">
        <v>1564</v>
      </c>
      <c r="T8" s="94"/>
      <c r="U8" s="94"/>
      <c r="AA8" s="99"/>
    </row>
    <row r="9" spans="2:28" ht="12.75" customHeight="1">
      <c r="B9" s="103"/>
      <c r="C9" s="104"/>
      <c r="D9" s="105" t="s">
        <v>1565</v>
      </c>
      <c r="E9" s="102"/>
      <c r="F9" s="102"/>
      <c r="G9" s="97"/>
      <c r="J9" s="104" t="s">
        <v>1566</v>
      </c>
      <c r="K9" s="97" t="s">
        <v>1567</v>
      </c>
      <c r="L9" s="97"/>
      <c r="O9" s="471"/>
      <c r="P9" s="472"/>
      <c r="Q9" s="472"/>
      <c r="R9" s="472"/>
      <c r="S9" s="472"/>
      <c r="T9" s="472"/>
      <c r="U9" s="472"/>
      <c r="V9" s="472"/>
      <c r="W9" s="472"/>
      <c r="X9" s="472"/>
      <c r="Y9" s="472"/>
      <c r="Z9" s="472"/>
      <c r="AA9" s="473"/>
    </row>
    <row r="10" spans="2:28" ht="3.75" customHeight="1">
      <c r="B10" s="106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0"/>
      <c r="N10" s="100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8"/>
    </row>
    <row r="11" spans="2:28" ht="3.75" customHeight="1"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97" t="s">
        <v>1568</v>
      </c>
      <c r="N11" s="109" t="s">
        <v>1569</v>
      </c>
      <c r="O11" s="97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10"/>
      <c r="AA11" s="110"/>
    </row>
    <row r="12" spans="2:28" ht="12.75" customHeight="1">
      <c r="B12" s="111"/>
      <c r="C12" s="112"/>
      <c r="D12" s="113"/>
      <c r="E12" s="113"/>
      <c r="F12" s="113"/>
      <c r="G12" s="113"/>
      <c r="H12" s="113"/>
      <c r="I12" s="113"/>
      <c r="J12" s="113"/>
      <c r="K12" s="113"/>
      <c r="L12" s="113"/>
      <c r="M12" s="114" t="s">
        <v>1570</v>
      </c>
      <c r="N12" s="113"/>
      <c r="O12" s="479"/>
      <c r="P12" s="479"/>
      <c r="Q12" s="479"/>
      <c r="R12" s="479"/>
      <c r="S12" s="479"/>
      <c r="T12" s="479"/>
      <c r="U12" s="479"/>
      <c r="V12" s="479"/>
      <c r="W12" s="479"/>
      <c r="X12" s="113"/>
      <c r="Y12" s="115"/>
      <c r="Z12" s="110"/>
      <c r="AA12" s="110"/>
    </row>
    <row r="13" spans="2:28" ht="12.75" customHeight="1">
      <c r="B13" s="480" t="s">
        <v>1571</v>
      </c>
      <c r="C13" s="481"/>
      <c r="D13" s="481"/>
      <c r="E13" s="481"/>
      <c r="F13" s="481"/>
      <c r="G13" s="481"/>
      <c r="H13" s="481"/>
      <c r="I13" s="481"/>
      <c r="J13" s="481"/>
      <c r="K13" s="116"/>
      <c r="L13" s="116"/>
      <c r="M13" s="117"/>
      <c r="N13" s="118"/>
      <c r="O13" s="482" t="str">
        <f>IF(C9&lt;&gt;0,"Financiamento","Repasse")</f>
        <v>Repasse</v>
      </c>
      <c r="P13" s="483"/>
      <c r="Q13" s="483"/>
      <c r="R13" s="484"/>
      <c r="S13" s="485" t="s">
        <v>1572</v>
      </c>
      <c r="T13" s="486"/>
      <c r="U13" s="486"/>
      <c r="V13" s="486"/>
      <c r="W13" s="486"/>
      <c r="X13" s="487"/>
      <c r="Y13" s="119" t="s">
        <v>1573</v>
      </c>
      <c r="Z13" s="120" t="s">
        <v>1574</v>
      </c>
      <c r="AA13" s="120" t="s">
        <v>1572</v>
      </c>
    </row>
    <row r="14" spans="2:28" ht="12.75" customHeight="1">
      <c r="B14" s="121" t="s">
        <v>1575</v>
      </c>
      <c r="C14" s="474" t="s">
        <v>1576</v>
      </c>
      <c r="D14" s="475"/>
      <c r="E14" s="475"/>
      <c r="F14" s="475"/>
      <c r="G14" s="475"/>
      <c r="H14" s="475"/>
      <c r="I14" s="475"/>
      <c r="J14" s="475"/>
      <c r="K14" s="122"/>
      <c r="L14" s="123" t="s">
        <v>1577</v>
      </c>
      <c r="M14" s="124" t="s">
        <v>1578</v>
      </c>
      <c r="N14" s="125" t="s">
        <v>1579</v>
      </c>
      <c r="O14" s="126" t="s">
        <v>1580</v>
      </c>
      <c r="P14" s="126" t="s">
        <v>1581</v>
      </c>
      <c r="Q14" s="126" t="s">
        <v>1582</v>
      </c>
      <c r="R14" s="126" t="s">
        <v>1375</v>
      </c>
      <c r="S14" s="127" t="s">
        <v>1583</v>
      </c>
      <c r="T14" s="128" t="s">
        <v>1584</v>
      </c>
      <c r="U14" s="129" t="s">
        <v>1585</v>
      </c>
      <c r="V14" s="127" t="s">
        <v>1586</v>
      </c>
      <c r="W14" s="129" t="s">
        <v>1585</v>
      </c>
      <c r="X14" s="130" t="s">
        <v>1587</v>
      </c>
      <c r="Y14" s="131" t="s">
        <v>1588</v>
      </c>
      <c r="Z14" s="132" t="s">
        <v>1589</v>
      </c>
      <c r="AA14" s="132" t="s">
        <v>1590</v>
      </c>
    </row>
    <row r="15" spans="2:28" s="94" customFormat="1" ht="12.75" customHeight="1">
      <c r="B15" s="133">
        <v>1</v>
      </c>
      <c r="C15" s="491" t="s">
        <v>1591</v>
      </c>
      <c r="D15" s="492"/>
      <c r="E15" s="492"/>
      <c r="F15" s="492"/>
      <c r="G15" s="492"/>
      <c r="H15" s="492"/>
      <c r="I15" s="492"/>
      <c r="J15" s="492"/>
      <c r="K15" s="493"/>
      <c r="L15" s="134"/>
      <c r="M15" s="135"/>
      <c r="N15" s="136"/>
      <c r="O15" s="137">
        <f>R15*Y15</f>
        <v>98920</v>
      </c>
      <c r="P15" s="138"/>
      <c r="Q15" s="138"/>
      <c r="R15" s="139">
        <v>0.8</v>
      </c>
      <c r="S15" s="137">
        <f>U15*Y15</f>
        <v>24729.999999999993</v>
      </c>
      <c r="T15" s="140"/>
      <c r="U15" s="141">
        <f>1-R15-W15</f>
        <v>0.19999999999999996</v>
      </c>
      <c r="V15" s="137">
        <f>Y15*W15</f>
        <v>0</v>
      </c>
      <c r="W15" s="139"/>
      <c r="X15" s="142">
        <f>IF(Y15&lt;&gt;0,1-R15,0)</f>
        <v>0.19999999999999996</v>
      </c>
      <c r="Y15" s="140">
        <f>'ORÇAMENTO D011-17'!I17</f>
        <v>123650</v>
      </c>
      <c r="Z15" s="143" t="s">
        <v>1592</v>
      </c>
      <c r="AA15" s="144" t="s">
        <v>1593</v>
      </c>
      <c r="AB15" s="145" t="str">
        <f>IF(M15=1,"ERRO - VALOR SUPERA LIMITE",IF(N15=1,"ERRO - VALOR INFERIOR AO ESTABELECIDO",""))</f>
        <v/>
      </c>
    </row>
    <row r="16" spans="2:28" s="94" customFormat="1" ht="12.75" customHeight="1">
      <c r="B16" s="133">
        <v>2</v>
      </c>
      <c r="C16" s="494" t="s">
        <v>1594</v>
      </c>
      <c r="D16" s="495"/>
      <c r="E16" s="495"/>
      <c r="F16" s="495"/>
      <c r="G16" s="495"/>
      <c r="H16" s="495"/>
      <c r="I16" s="495"/>
      <c r="J16" s="495"/>
      <c r="K16" s="496"/>
      <c r="L16" s="134"/>
      <c r="M16" s="135"/>
      <c r="N16" s="136"/>
      <c r="O16" s="137">
        <f t="shared" ref="O16:O33" si="0">R16*Y16</f>
        <v>35148.135999999999</v>
      </c>
      <c r="P16" s="138"/>
      <c r="Q16" s="138"/>
      <c r="R16" s="139">
        <v>0.8</v>
      </c>
      <c r="S16" s="137">
        <f t="shared" ref="S16:S33" si="1">U16*Y16</f>
        <v>8787.0339999999978</v>
      </c>
      <c r="T16" s="140"/>
      <c r="U16" s="141">
        <f t="shared" ref="U16:U33" si="2">1-R16-W16</f>
        <v>0.19999999999999996</v>
      </c>
      <c r="V16" s="137">
        <f t="shared" ref="V16:V33" si="3">Y16*W16</f>
        <v>0</v>
      </c>
      <c r="W16" s="139"/>
      <c r="X16" s="142">
        <f t="shared" ref="X16:X33" si="4">IF(Y16&lt;&gt;0,1-R16,0)</f>
        <v>0.19999999999999996</v>
      </c>
      <c r="Y16" s="140">
        <f>'ORÇAMENTO D011-17'!I29</f>
        <v>43935.17</v>
      </c>
      <c r="Z16" s="143" t="s">
        <v>1592</v>
      </c>
      <c r="AA16" s="144" t="s">
        <v>1593</v>
      </c>
      <c r="AB16" s="145" t="str">
        <f t="shared" ref="AB16:AB33" si="5">IF(M16=1,"ERRO - VALOR SUPERA LIMITE",IF(N16=1,"ERRO - VALOR INFERIOR AO ESTABELECIDO",""))</f>
        <v/>
      </c>
    </row>
    <row r="17" spans="2:31" s="94" customFormat="1" ht="12.75" customHeight="1">
      <c r="B17" s="133">
        <v>3</v>
      </c>
      <c r="C17" s="488" t="s">
        <v>1595</v>
      </c>
      <c r="D17" s="489"/>
      <c r="E17" s="489"/>
      <c r="F17" s="489"/>
      <c r="G17" s="489"/>
      <c r="H17" s="489"/>
      <c r="I17" s="489"/>
      <c r="J17" s="489"/>
      <c r="K17" s="490"/>
      <c r="L17" s="134"/>
      <c r="M17" s="135"/>
      <c r="N17" s="136"/>
      <c r="O17" s="137">
        <f t="shared" si="0"/>
        <v>35274.912000000004</v>
      </c>
      <c r="P17" s="138"/>
      <c r="Q17" s="138"/>
      <c r="R17" s="139">
        <v>0.8</v>
      </c>
      <c r="S17" s="137">
        <f t="shared" si="1"/>
        <v>8818.7279999999992</v>
      </c>
      <c r="T17" s="140"/>
      <c r="U17" s="141">
        <f t="shared" si="2"/>
        <v>0.19999999999999996</v>
      </c>
      <c r="V17" s="137">
        <f t="shared" si="3"/>
        <v>0</v>
      </c>
      <c r="W17" s="139"/>
      <c r="X17" s="142">
        <f t="shared" si="4"/>
        <v>0.19999999999999996</v>
      </c>
      <c r="Y17" s="140">
        <f>'ORÇAMENTO D011-17'!I39</f>
        <v>44093.640000000007</v>
      </c>
      <c r="Z17" s="143" t="s">
        <v>1592</v>
      </c>
      <c r="AA17" s="144" t="s">
        <v>1593</v>
      </c>
      <c r="AB17" s="145" t="str">
        <f t="shared" si="5"/>
        <v/>
      </c>
    </row>
    <row r="18" spans="2:31" s="94" customFormat="1" ht="12.75" customHeight="1">
      <c r="B18" s="133">
        <v>4</v>
      </c>
      <c r="C18" s="488" t="s">
        <v>1596</v>
      </c>
      <c r="D18" s="489"/>
      <c r="E18" s="489"/>
      <c r="F18" s="489"/>
      <c r="G18" s="489"/>
      <c r="H18" s="489"/>
      <c r="I18" s="489"/>
      <c r="J18" s="489"/>
      <c r="K18" s="490"/>
      <c r="L18" s="134"/>
      <c r="M18" s="135"/>
      <c r="N18" s="136"/>
      <c r="O18" s="137">
        <f t="shared" si="0"/>
        <v>18877.383999999998</v>
      </c>
      <c r="P18" s="138"/>
      <c r="Q18" s="138"/>
      <c r="R18" s="139">
        <v>0.8</v>
      </c>
      <c r="S18" s="137">
        <f t="shared" si="1"/>
        <v>4719.3459999999977</v>
      </c>
      <c r="T18" s="140"/>
      <c r="U18" s="141">
        <f t="shared" si="2"/>
        <v>0.19999999999999996</v>
      </c>
      <c r="V18" s="137">
        <f t="shared" si="3"/>
        <v>0</v>
      </c>
      <c r="W18" s="139"/>
      <c r="X18" s="142">
        <f t="shared" si="4"/>
        <v>0.19999999999999996</v>
      </c>
      <c r="Y18" s="140">
        <f>'ORÇAMENTO D011-17'!I50</f>
        <v>23596.729999999996</v>
      </c>
      <c r="Z18" s="143" t="s">
        <v>1592</v>
      </c>
      <c r="AA18" s="144" t="s">
        <v>1593</v>
      </c>
      <c r="AB18" s="145" t="str">
        <f t="shared" si="5"/>
        <v/>
      </c>
    </row>
    <row r="19" spans="2:31" s="94" customFormat="1" ht="12.75" customHeight="1">
      <c r="B19" s="133">
        <v>5</v>
      </c>
      <c r="C19" s="488" t="s">
        <v>1597</v>
      </c>
      <c r="D19" s="489"/>
      <c r="E19" s="489"/>
      <c r="F19" s="489"/>
      <c r="G19" s="489"/>
      <c r="H19" s="489"/>
      <c r="I19" s="489"/>
      <c r="J19" s="489"/>
      <c r="K19" s="490"/>
      <c r="L19" s="134"/>
      <c r="M19" s="135"/>
      <c r="N19" s="136"/>
      <c r="O19" s="137">
        <f t="shared" si="0"/>
        <v>9726.616</v>
      </c>
      <c r="P19" s="138"/>
      <c r="Q19" s="138"/>
      <c r="R19" s="139">
        <v>0.8</v>
      </c>
      <c r="S19" s="137">
        <f t="shared" si="1"/>
        <v>2431.6539999999995</v>
      </c>
      <c r="T19" s="140"/>
      <c r="U19" s="141">
        <f t="shared" si="2"/>
        <v>0.19999999999999996</v>
      </c>
      <c r="V19" s="137">
        <f t="shared" si="3"/>
        <v>0</v>
      </c>
      <c r="W19" s="139"/>
      <c r="X19" s="142">
        <f t="shared" si="4"/>
        <v>0.19999999999999996</v>
      </c>
      <c r="Y19" s="140">
        <f>'ORÇAMENTO D011-17'!I70</f>
        <v>12158.27</v>
      </c>
      <c r="Z19" s="143" t="s">
        <v>1592</v>
      </c>
      <c r="AA19" s="144" t="s">
        <v>1593</v>
      </c>
      <c r="AB19" s="145" t="str">
        <f t="shared" si="5"/>
        <v/>
      </c>
    </row>
    <row r="20" spans="2:31" s="94" customFormat="1" ht="12.75" customHeight="1">
      <c r="B20" s="133">
        <v>6</v>
      </c>
      <c r="C20" s="488" t="s">
        <v>1598</v>
      </c>
      <c r="D20" s="489"/>
      <c r="E20" s="489"/>
      <c r="F20" s="489"/>
      <c r="G20" s="489"/>
      <c r="H20" s="489"/>
      <c r="I20" s="489"/>
      <c r="J20" s="489"/>
      <c r="K20" s="490"/>
      <c r="L20" s="134"/>
      <c r="M20" s="135"/>
      <c r="N20" s="136"/>
      <c r="O20" s="137">
        <f t="shared" si="0"/>
        <v>93999.944000000003</v>
      </c>
      <c r="P20" s="138"/>
      <c r="Q20" s="138"/>
      <c r="R20" s="139">
        <v>0.8</v>
      </c>
      <c r="S20" s="137">
        <f t="shared" si="1"/>
        <v>23499.985999999994</v>
      </c>
      <c r="T20" s="140"/>
      <c r="U20" s="141">
        <f t="shared" si="2"/>
        <v>0.19999999999999996</v>
      </c>
      <c r="V20" s="137">
        <f t="shared" si="3"/>
        <v>0</v>
      </c>
      <c r="W20" s="139"/>
      <c r="X20" s="142">
        <f t="shared" si="4"/>
        <v>0.19999999999999996</v>
      </c>
      <c r="Y20" s="140">
        <f>'ORÇAMENTO D011-17'!I96</f>
        <v>117499.93</v>
      </c>
      <c r="Z20" s="143" t="s">
        <v>1592</v>
      </c>
      <c r="AA20" s="144" t="s">
        <v>1593</v>
      </c>
      <c r="AB20" s="145" t="str">
        <f t="shared" si="5"/>
        <v/>
      </c>
    </row>
    <row r="21" spans="2:31" s="94" customFormat="1" ht="12.75" customHeight="1">
      <c r="B21" s="133">
        <v>7</v>
      </c>
      <c r="C21" s="488" t="s">
        <v>1599</v>
      </c>
      <c r="D21" s="489"/>
      <c r="E21" s="489"/>
      <c r="F21" s="489"/>
      <c r="G21" s="489"/>
      <c r="H21" s="489"/>
      <c r="I21" s="489"/>
      <c r="J21" s="489"/>
      <c r="K21" s="490"/>
      <c r="L21" s="134"/>
      <c r="M21" s="135"/>
      <c r="N21" s="136"/>
      <c r="O21" s="137">
        <f t="shared" si="0"/>
        <v>27111.608000000004</v>
      </c>
      <c r="P21" s="138"/>
      <c r="Q21" s="138"/>
      <c r="R21" s="139">
        <v>0.8</v>
      </c>
      <c r="S21" s="137">
        <f t="shared" si="1"/>
        <v>6777.9019999999991</v>
      </c>
      <c r="T21" s="140"/>
      <c r="U21" s="141">
        <f t="shared" si="2"/>
        <v>0.19999999999999996</v>
      </c>
      <c r="V21" s="137">
        <f t="shared" si="3"/>
        <v>0</v>
      </c>
      <c r="W21" s="139"/>
      <c r="X21" s="142">
        <f t="shared" si="4"/>
        <v>0.19999999999999996</v>
      </c>
      <c r="Y21" s="140">
        <f>'ORÇAMENTO D011-17'!I113</f>
        <v>33889.51</v>
      </c>
      <c r="Z21" s="143" t="s">
        <v>1592</v>
      </c>
      <c r="AA21" s="144" t="s">
        <v>1593</v>
      </c>
      <c r="AB21" s="145" t="str">
        <f t="shared" si="5"/>
        <v/>
      </c>
    </row>
    <row r="22" spans="2:31" s="94" customFormat="1" ht="12.75" customHeight="1">
      <c r="B22" s="133">
        <v>8</v>
      </c>
      <c r="C22" s="488" t="s">
        <v>1600</v>
      </c>
      <c r="D22" s="489"/>
      <c r="E22" s="489"/>
      <c r="F22" s="489"/>
      <c r="G22" s="489"/>
      <c r="H22" s="489"/>
      <c r="I22" s="489"/>
      <c r="J22" s="489"/>
      <c r="K22" s="490"/>
      <c r="L22" s="134"/>
      <c r="M22" s="135"/>
      <c r="N22" s="136"/>
      <c r="O22" s="137">
        <f t="shared" si="0"/>
        <v>14881.84</v>
      </c>
      <c r="P22" s="138"/>
      <c r="Q22" s="138"/>
      <c r="R22" s="139">
        <v>0.8</v>
      </c>
      <c r="S22" s="137">
        <f t="shared" si="1"/>
        <v>3720.4599999999991</v>
      </c>
      <c r="T22" s="140"/>
      <c r="U22" s="141">
        <f t="shared" si="2"/>
        <v>0.19999999999999996</v>
      </c>
      <c r="V22" s="137">
        <f t="shared" si="3"/>
        <v>0</v>
      </c>
      <c r="W22" s="139"/>
      <c r="X22" s="142">
        <f t="shared" si="4"/>
        <v>0.19999999999999996</v>
      </c>
      <c r="Y22" s="140">
        <f>'ORÇAMENTO D011-17'!I118</f>
        <v>18602.3</v>
      </c>
      <c r="Z22" s="143" t="s">
        <v>1592</v>
      </c>
      <c r="AA22" s="144" t="s">
        <v>1593</v>
      </c>
      <c r="AB22" s="145" t="str">
        <f t="shared" si="5"/>
        <v/>
      </c>
    </row>
    <row r="23" spans="2:31" s="94" customFormat="1" ht="12.75" customHeight="1">
      <c r="B23" s="133">
        <v>9</v>
      </c>
      <c r="C23" s="488" t="s">
        <v>1601</v>
      </c>
      <c r="D23" s="489"/>
      <c r="E23" s="489"/>
      <c r="F23" s="489"/>
      <c r="G23" s="489"/>
      <c r="H23" s="489"/>
      <c r="I23" s="489"/>
      <c r="J23" s="489"/>
      <c r="K23" s="490"/>
      <c r="L23" s="134"/>
      <c r="M23" s="135"/>
      <c r="N23" s="136"/>
      <c r="O23" s="137">
        <f t="shared" si="0"/>
        <v>25133.392000000003</v>
      </c>
      <c r="P23" s="138"/>
      <c r="Q23" s="138"/>
      <c r="R23" s="139">
        <v>0.8</v>
      </c>
      <c r="S23" s="137">
        <f t="shared" si="1"/>
        <v>6283.347999999999</v>
      </c>
      <c r="T23" s="140"/>
      <c r="U23" s="141">
        <f t="shared" si="2"/>
        <v>0.19999999999999996</v>
      </c>
      <c r="V23" s="137">
        <f t="shared" si="3"/>
        <v>0</v>
      </c>
      <c r="W23" s="139"/>
      <c r="X23" s="142">
        <f t="shared" si="4"/>
        <v>0.19999999999999996</v>
      </c>
      <c r="Y23" s="140">
        <f>'ORÇAMENTO D011-17'!I126</f>
        <v>31416.74</v>
      </c>
      <c r="Z23" s="143" t="s">
        <v>1592</v>
      </c>
      <c r="AA23" s="144" t="s">
        <v>1593</v>
      </c>
      <c r="AB23" s="145" t="str">
        <f t="shared" si="5"/>
        <v/>
      </c>
    </row>
    <row r="24" spans="2:31" s="94" customFormat="1" ht="12.75" customHeight="1">
      <c r="B24" s="133">
        <v>10</v>
      </c>
      <c r="C24" s="488" t="s">
        <v>1602</v>
      </c>
      <c r="D24" s="489"/>
      <c r="E24" s="489"/>
      <c r="F24" s="489"/>
      <c r="G24" s="489"/>
      <c r="H24" s="489"/>
      <c r="I24" s="489"/>
      <c r="J24" s="489"/>
      <c r="K24" s="490"/>
      <c r="L24" s="134"/>
      <c r="M24" s="135"/>
      <c r="N24" s="136"/>
      <c r="O24" s="137">
        <f t="shared" si="0"/>
        <v>5102.3760000000002</v>
      </c>
      <c r="P24" s="138"/>
      <c r="Q24" s="138"/>
      <c r="R24" s="139">
        <v>0.8</v>
      </c>
      <c r="S24" s="137">
        <f t="shared" si="1"/>
        <v>1275.5939999999996</v>
      </c>
      <c r="T24" s="140"/>
      <c r="U24" s="141">
        <f t="shared" si="2"/>
        <v>0.19999999999999996</v>
      </c>
      <c r="V24" s="137">
        <f t="shared" si="3"/>
        <v>0</v>
      </c>
      <c r="W24" s="139"/>
      <c r="X24" s="142">
        <f t="shared" si="4"/>
        <v>0.19999999999999996</v>
      </c>
      <c r="Y24" s="140">
        <f>'ORÇAMENTO D011-17'!I147</f>
        <v>6377.9699999999993</v>
      </c>
      <c r="Z24" s="143" t="s">
        <v>1592</v>
      </c>
      <c r="AA24" s="144" t="s">
        <v>1593</v>
      </c>
      <c r="AB24" s="145" t="str">
        <f t="shared" si="5"/>
        <v/>
      </c>
    </row>
    <row r="25" spans="2:31" s="94" customFormat="1" ht="12.75" customHeight="1">
      <c r="B25" s="133">
        <v>11</v>
      </c>
      <c r="C25" s="488" t="s">
        <v>1603</v>
      </c>
      <c r="D25" s="489"/>
      <c r="E25" s="489"/>
      <c r="F25" s="489"/>
      <c r="G25" s="489"/>
      <c r="H25" s="489"/>
      <c r="I25" s="489"/>
      <c r="J25" s="489"/>
      <c r="K25" s="490"/>
      <c r="L25" s="134"/>
      <c r="M25" s="135"/>
      <c r="N25" s="136"/>
      <c r="O25" s="137">
        <f t="shared" si="0"/>
        <v>588315.84</v>
      </c>
      <c r="P25" s="138"/>
      <c r="Q25" s="138"/>
      <c r="R25" s="139">
        <v>0.8</v>
      </c>
      <c r="S25" s="137">
        <f t="shared" si="1"/>
        <v>147078.95999999996</v>
      </c>
      <c r="T25" s="140"/>
      <c r="U25" s="141">
        <f t="shared" si="2"/>
        <v>0.19999999999999996</v>
      </c>
      <c r="V25" s="137">
        <f t="shared" si="3"/>
        <v>0</v>
      </c>
      <c r="W25" s="139"/>
      <c r="X25" s="142">
        <f t="shared" si="4"/>
        <v>0.19999999999999996</v>
      </c>
      <c r="Y25" s="140">
        <f>'ORÇAMENTO D011-17'!I191</f>
        <v>735394.79999999993</v>
      </c>
      <c r="Z25" s="143" t="s">
        <v>1592</v>
      </c>
      <c r="AA25" s="144" t="s">
        <v>1593</v>
      </c>
      <c r="AB25" s="145" t="str">
        <f t="shared" si="5"/>
        <v/>
      </c>
    </row>
    <row r="26" spans="2:31" s="94" customFormat="1" ht="12.75" customHeight="1">
      <c r="B26" s="133">
        <v>12</v>
      </c>
      <c r="C26" s="488" t="s">
        <v>1604</v>
      </c>
      <c r="D26" s="489"/>
      <c r="E26" s="489"/>
      <c r="F26" s="489"/>
      <c r="G26" s="489"/>
      <c r="H26" s="489"/>
      <c r="I26" s="489"/>
      <c r="J26" s="489"/>
      <c r="K26" s="490"/>
      <c r="L26" s="134"/>
      <c r="M26" s="135"/>
      <c r="N26" s="136"/>
      <c r="O26" s="137">
        <f t="shared" si="0"/>
        <v>56855.280000000006</v>
      </c>
      <c r="P26" s="138"/>
      <c r="Q26" s="138"/>
      <c r="R26" s="139">
        <v>0.8</v>
      </c>
      <c r="S26" s="137">
        <f t="shared" si="1"/>
        <v>14213.819999999998</v>
      </c>
      <c r="T26" s="140"/>
      <c r="U26" s="141">
        <f t="shared" si="2"/>
        <v>0.19999999999999996</v>
      </c>
      <c r="V26" s="137">
        <f t="shared" si="3"/>
        <v>0</v>
      </c>
      <c r="W26" s="139"/>
      <c r="X26" s="142">
        <f t="shared" si="4"/>
        <v>0.19999999999999996</v>
      </c>
      <c r="Y26" s="140">
        <f>'ORÇAMENTO D011-17'!I207</f>
        <v>71069.100000000006</v>
      </c>
      <c r="Z26" s="143" t="s">
        <v>1592</v>
      </c>
      <c r="AA26" s="144" t="s">
        <v>1593</v>
      </c>
      <c r="AB26" s="145" t="str">
        <f t="shared" si="5"/>
        <v/>
      </c>
    </row>
    <row r="27" spans="2:31" s="94" customFormat="1" ht="12.75" customHeight="1">
      <c r="B27" s="133">
        <v>13</v>
      </c>
      <c r="C27" s="488" t="s">
        <v>1605</v>
      </c>
      <c r="D27" s="489"/>
      <c r="E27" s="489"/>
      <c r="F27" s="489"/>
      <c r="G27" s="489"/>
      <c r="H27" s="489"/>
      <c r="I27" s="489"/>
      <c r="J27" s="489"/>
      <c r="K27" s="490"/>
      <c r="L27" s="134"/>
      <c r="M27" s="135"/>
      <c r="N27" s="136"/>
      <c r="O27" s="137">
        <f t="shared" si="0"/>
        <v>499989.32800000015</v>
      </c>
      <c r="P27" s="138"/>
      <c r="Q27" s="138"/>
      <c r="R27" s="139">
        <v>0.8</v>
      </c>
      <c r="S27" s="137">
        <f t="shared" si="1"/>
        <v>124997.33199999999</v>
      </c>
      <c r="T27" s="140"/>
      <c r="U27" s="141">
        <f t="shared" si="2"/>
        <v>0.19999999999999996</v>
      </c>
      <c r="V27" s="137">
        <f t="shared" si="3"/>
        <v>0</v>
      </c>
      <c r="W27" s="139"/>
      <c r="X27" s="142">
        <f t="shared" si="4"/>
        <v>0.19999999999999996</v>
      </c>
      <c r="Y27" s="140">
        <f>'ORÇAMENTO D011-17'!I307</f>
        <v>624986.66000000015</v>
      </c>
      <c r="Z27" s="143" t="s">
        <v>1592</v>
      </c>
      <c r="AA27" s="144" t="s">
        <v>1593</v>
      </c>
      <c r="AB27" s="145" t="str">
        <f t="shared" si="5"/>
        <v/>
      </c>
    </row>
    <row r="28" spans="2:31" s="94" customFormat="1" ht="12.75" customHeight="1">
      <c r="B28" s="133">
        <v>14</v>
      </c>
      <c r="C28" s="488" t="s">
        <v>1606</v>
      </c>
      <c r="D28" s="489"/>
      <c r="E28" s="489"/>
      <c r="F28" s="489"/>
      <c r="G28" s="489"/>
      <c r="H28" s="489"/>
      <c r="I28" s="489"/>
      <c r="J28" s="489"/>
      <c r="K28" s="490"/>
      <c r="L28" s="134"/>
      <c r="M28" s="135"/>
      <c r="N28" s="136"/>
      <c r="O28" s="137">
        <f t="shared" si="0"/>
        <v>164145.77600000001</v>
      </c>
      <c r="P28" s="138"/>
      <c r="Q28" s="138"/>
      <c r="R28" s="139">
        <v>0.8</v>
      </c>
      <c r="S28" s="137">
        <f t="shared" si="1"/>
        <v>41036.443999999989</v>
      </c>
      <c r="T28" s="140"/>
      <c r="U28" s="141">
        <f t="shared" si="2"/>
        <v>0.19999999999999996</v>
      </c>
      <c r="V28" s="137">
        <f t="shared" si="3"/>
        <v>0</v>
      </c>
      <c r="W28" s="139"/>
      <c r="X28" s="142">
        <f t="shared" si="4"/>
        <v>0.19999999999999996</v>
      </c>
      <c r="Y28" s="140">
        <f>'ORÇAMENTO D011-17'!I405</f>
        <v>205182.22</v>
      </c>
      <c r="Z28" s="143" t="s">
        <v>1592</v>
      </c>
      <c r="AA28" s="144" t="s">
        <v>1593</v>
      </c>
      <c r="AB28" s="145" t="str">
        <f t="shared" si="5"/>
        <v/>
      </c>
    </row>
    <row r="29" spans="2:31" s="94" customFormat="1" ht="12.75" customHeight="1">
      <c r="B29" s="133">
        <v>15</v>
      </c>
      <c r="C29" s="488" t="s">
        <v>1607</v>
      </c>
      <c r="D29" s="489"/>
      <c r="E29" s="489"/>
      <c r="F29" s="489"/>
      <c r="G29" s="489"/>
      <c r="H29" s="489"/>
      <c r="I29" s="489"/>
      <c r="J29" s="489"/>
      <c r="K29" s="490"/>
      <c r="L29" s="134"/>
      <c r="M29" s="135"/>
      <c r="N29" s="136"/>
      <c r="O29" s="137">
        <f t="shared" si="0"/>
        <v>182886.52</v>
      </c>
      <c r="P29" s="138"/>
      <c r="Q29" s="138"/>
      <c r="R29" s="139">
        <v>0.8</v>
      </c>
      <c r="S29" s="137">
        <f t="shared" si="1"/>
        <v>45721.629999999983</v>
      </c>
      <c r="T29" s="140"/>
      <c r="U29" s="141">
        <f t="shared" si="2"/>
        <v>0.19999999999999996</v>
      </c>
      <c r="V29" s="137">
        <f t="shared" si="3"/>
        <v>0</v>
      </c>
      <c r="W29" s="139"/>
      <c r="X29" s="142">
        <f t="shared" si="4"/>
        <v>0.19999999999999996</v>
      </c>
      <c r="Y29" s="140">
        <f>'ORÇAMENTO D011-17'!I681</f>
        <v>228608.14999999997</v>
      </c>
      <c r="Z29" s="143" t="s">
        <v>1592</v>
      </c>
      <c r="AA29" s="144" t="s">
        <v>1593</v>
      </c>
      <c r="AB29" s="145" t="str">
        <f t="shared" si="5"/>
        <v/>
      </c>
    </row>
    <row r="30" spans="2:31" s="94" customFormat="1" ht="12.75" customHeight="1">
      <c r="B30" s="133">
        <v>16</v>
      </c>
      <c r="C30" s="488" t="s">
        <v>1608</v>
      </c>
      <c r="D30" s="489"/>
      <c r="E30" s="489"/>
      <c r="F30" s="489"/>
      <c r="G30" s="489"/>
      <c r="H30" s="489"/>
      <c r="I30" s="489"/>
      <c r="J30" s="489"/>
      <c r="K30" s="490"/>
      <c r="L30" s="134"/>
      <c r="M30" s="135"/>
      <c r="N30" s="136"/>
      <c r="O30" s="137">
        <f t="shared" si="0"/>
        <v>98299.271999999997</v>
      </c>
      <c r="P30" s="138"/>
      <c r="Q30" s="138"/>
      <c r="R30" s="139">
        <v>0.8</v>
      </c>
      <c r="S30" s="137">
        <f t="shared" si="1"/>
        <v>24574.817999999992</v>
      </c>
      <c r="T30" s="140"/>
      <c r="U30" s="141">
        <f t="shared" si="2"/>
        <v>0.19999999999999996</v>
      </c>
      <c r="V30" s="137">
        <f t="shared" si="3"/>
        <v>0</v>
      </c>
      <c r="W30" s="139"/>
      <c r="X30" s="142">
        <f t="shared" si="4"/>
        <v>0.19999999999999996</v>
      </c>
      <c r="Y30" s="140">
        <f>'ORÇAMENTO D011-17'!I721</f>
        <v>122874.09</v>
      </c>
      <c r="Z30" s="143" t="s">
        <v>1592</v>
      </c>
      <c r="AA30" s="144" t="s">
        <v>1593</v>
      </c>
      <c r="AB30" s="145" t="str">
        <f t="shared" si="5"/>
        <v/>
      </c>
      <c r="AE30" s="94" t="s">
        <v>1619</v>
      </c>
    </row>
    <row r="31" spans="2:31" s="94" customFormat="1" ht="12.75" customHeight="1">
      <c r="B31" s="133">
        <v>17</v>
      </c>
      <c r="C31" s="488" t="s">
        <v>1609</v>
      </c>
      <c r="D31" s="489"/>
      <c r="E31" s="489"/>
      <c r="F31" s="489"/>
      <c r="G31" s="489"/>
      <c r="H31" s="489"/>
      <c r="I31" s="489"/>
      <c r="J31" s="489"/>
      <c r="K31" s="490"/>
      <c r="L31" s="134"/>
      <c r="M31" s="135"/>
      <c r="N31" s="136"/>
      <c r="O31" s="137">
        <f t="shared" si="0"/>
        <v>53122.96</v>
      </c>
      <c r="P31" s="138"/>
      <c r="Q31" s="138"/>
      <c r="R31" s="139">
        <v>0.8</v>
      </c>
      <c r="S31" s="137">
        <f t="shared" si="1"/>
        <v>13280.739999999996</v>
      </c>
      <c r="T31" s="140"/>
      <c r="U31" s="141">
        <f t="shared" si="2"/>
        <v>0.19999999999999996</v>
      </c>
      <c r="V31" s="137">
        <f t="shared" si="3"/>
        <v>0</v>
      </c>
      <c r="W31" s="139"/>
      <c r="X31" s="142">
        <f t="shared" si="4"/>
        <v>0.19999999999999996</v>
      </c>
      <c r="Y31" s="140">
        <f>'ORÇAMENTO D011-17'!I759</f>
        <v>66403.7</v>
      </c>
      <c r="Z31" s="143" t="s">
        <v>1592</v>
      </c>
      <c r="AA31" s="144" t="s">
        <v>1593</v>
      </c>
      <c r="AB31" s="145" t="str">
        <f t="shared" si="5"/>
        <v/>
      </c>
    </row>
    <row r="32" spans="2:31" s="94" customFormat="1" ht="12.75" customHeight="1">
      <c r="B32" s="133">
        <v>18</v>
      </c>
      <c r="C32" s="488" t="s">
        <v>1610</v>
      </c>
      <c r="D32" s="489"/>
      <c r="E32" s="489"/>
      <c r="F32" s="489"/>
      <c r="G32" s="489"/>
      <c r="H32" s="489"/>
      <c r="I32" s="489"/>
      <c r="J32" s="489"/>
      <c r="K32" s="490"/>
      <c r="L32" s="134"/>
      <c r="M32" s="135"/>
      <c r="N32" s="136"/>
      <c r="O32" s="137">
        <f t="shared" si="0"/>
        <v>420515.83200000005</v>
      </c>
      <c r="P32" s="138"/>
      <c r="Q32" s="138"/>
      <c r="R32" s="139">
        <v>0.8</v>
      </c>
      <c r="S32" s="137">
        <f t="shared" si="1"/>
        <v>105128.95799999998</v>
      </c>
      <c r="T32" s="140"/>
      <c r="U32" s="141">
        <f t="shared" si="2"/>
        <v>0.19999999999999996</v>
      </c>
      <c r="V32" s="137">
        <f t="shared" si="3"/>
        <v>0</v>
      </c>
      <c r="W32" s="139"/>
      <c r="X32" s="142">
        <f t="shared" si="4"/>
        <v>0.19999999999999996</v>
      </c>
      <c r="Y32" s="140">
        <f>'ORÇAMENTO D011-17'!I931</f>
        <v>525644.79</v>
      </c>
      <c r="Z32" s="143" t="s">
        <v>1592</v>
      </c>
      <c r="AA32" s="144" t="s">
        <v>1593</v>
      </c>
      <c r="AB32" s="145" t="str">
        <f t="shared" si="5"/>
        <v/>
      </c>
    </row>
    <row r="33" spans="2:28" s="94" customFormat="1" ht="12.75" customHeight="1">
      <c r="B33" s="133">
        <v>19</v>
      </c>
      <c r="C33" s="488" t="s">
        <v>1611</v>
      </c>
      <c r="D33" s="489"/>
      <c r="E33" s="489"/>
      <c r="F33" s="489"/>
      <c r="G33" s="489"/>
      <c r="H33" s="489"/>
      <c r="I33" s="489"/>
      <c r="J33" s="489"/>
      <c r="K33" s="490"/>
      <c r="L33" s="134"/>
      <c r="M33" s="135"/>
      <c r="N33" s="136"/>
      <c r="O33" s="137">
        <f t="shared" si="0"/>
        <v>23185.688000000002</v>
      </c>
      <c r="P33" s="138"/>
      <c r="Q33" s="138"/>
      <c r="R33" s="139">
        <v>0.8</v>
      </c>
      <c r="S33" s="137">
        <f t="shared" si="1"/>
        <v>5796.4219999999987</v>
      </c>
      <c r="T33" s="140"/>
      <c r="U33" s="141">
        <f t="shared" si="2"/>
        <v>0.19999999999999996</v>
      </c>
      <c r="V33" s="137">
        <f t="shared" si="3"/>
        <v>0</v>
      </c>
      <c r="W33" s="139"/>
      <c r="X33" s="142">
        <f t="shared" si="4"/>
        <v>0.19999999999999996</v>
      </c>
      <c r="Y33" s="140">
        <f>'ORÇAMENTO D011-17'!I961</f>
        <v>28982.11</v>
      </c>
      <c r="Z33" s="143" t="s">
        <v>1592</v>
      </c>
      <c r="AA33" s="144" t="s">
        <v>1593</v>
      </c>
      <c r="AB33" s="145" t="str">
        <f t="shared" si="5"/>
        <v/>
      </c>
    </row>
    <row r="34" spans="2:28" s="94" customFormat="1" ht="12.75" customHeight="1">
      <c r="B34" s="146"/>
      <c r="C34" s="147"/>
      <c r="D34" s="147"/>
      <c r="E34" s="147"/>
      <c r="F34" s="147"/>
      <c r="G34" s="497"/>
      <c r="H34" s="498"/>
      <c r="I34" s="498"/>
      <c r="J34" s="498"/>
      <c r="K34" s="499"/>
      <c r="L34" s="148"/>
      <c r="M34" s="149"/>
      <c r="N34" s="150"/>
      <c r="O34" s="137">
        <f>SUM(O15:O33)</f>
        <v>2451492.7040000004</v>
      </c>
      <c r="P34" s="151">
        <f>SUM(P15:P33)</f>
        <v>0</v>
      </c>
      <c r="Q34" s="151">
        <f>SUM(Q15:Q33)</f>
        <v>0</v>
      </c>
      <c r="R34" s="141">
        <f>ROUND(O34/$Y34,4)</f>
        <v>0.8</v>
      </c>
      <c r="S34" s="137">
        <f>SUM(S15:S33)</f>
        <v>612873.17599999986</v>
      </c>
      <c r="T34" s="137">
        <f>SUM(T15:T33)</f>
        <v>0</v>
      </c>
      <c r="U34" s="141">
        <f>ROUND(S34/$Y34,4)</f>
        <v>0.2</v>
      </c>
      <c r="V34" s="137">
        <f>SUM(V15:V33)</f>
        <v>0</v>
      </c>
      <c r="W34" s="141">
        <f>ROUND(V34/Y34,4)</f>
        <v>0</v>
      </c>
      <c r="X34" s="141">
        <f>1-R34</f>
        <v>0.19999999999999996</v>
      </c>
      <c r="Y34" s="152">
        <f>SUM(Y15:Y33)</f>
        <v>3064365.88</v>
      </c>
      <c r="Z34" s="153"/>
      <c r="AA34" s="154"/>
      <c r="AB34" s="155">
        <f>O34+S34+V34</f>
        <v>3064365.8800000004</v>
      </c>
    </row>
    <row r="35" spans="2:28" s="94" customFormat="1" ht="3.75" customHeight="1">
      <c r="B35" s="156"/>
      <c r="C35" s="156"/>
      <c r="D35" s="156"/>
      <c r="E35" s="156"/>
      <c r="F35" s="156"/>
      <c r="G35" s="500"/>
      <c r="H35" s="500"/>
      <c r="I35" s="500"/>
      <c r="J35" s="500"/>
      <c r="K35" s="500"/>
      <c r="L35" s="157"/>
      <c r="M35" s="157"/>
      <c r="N35" s="157"/>
      <c r="O35" s="158"/>
      <c r="P35" s="156"/>
      <c r="Q35" s="156"/>
      <c r="R35" s="156"/>
      <c r="S35" s="159"/>
      <c r="T35" s="156"/>
      <c r="U35" s="156"/>
      <c r="V35" s="158"/>
      <c r="W35" s="158"/>
      <c r="X35" s="158"/>
      <c r="Y35" s="159" t="str">
        <f>IF(SUM(Y15:Y33)=0,"",IF(SUM(Y15:Y33)&lt;&gt;AB34,"ERRO",""))</f>
        <v/>
      </c>
      <c r="Z35" s="160"/>
      <c r="AA35" s="161"/>
    </row>
    <row r="36" spans="2:28" s="94" customFormat="1" ht="12">
      <c r="G36" s="162"/>
      <c r="H36" s="162"/>
      <c r="I36" s="162"/>
      <c r="J36" s="162"/>
      <c r="K36" s="162"/>
      <c r="L36" s="162"/>
      <c r="M36" s="162"/>
      <c r="N36" s="162"/>
      <c r="O36" s="163"/>
      <c r="S36" s="164"/>
      <c r="V36" s="165"/>
      <c r="W36" s="166"/>
      <c r="X36" s="166"/>
      <c r="Y36" s="167" t="s">
        <v>1612</v>
      </c>
      <c r="Z36" s="168"/>
      <c r="AA36" s="161"/>
    </row>
    <row r="37" spans="2:28" s="94" customFormat="1" ht="12.75" customHeight="1">
      <c r="E37" s="97"/>
      <c r="H37" s="97"/>
      <c r="I37" s="97"/>
      <c r="J37" s="97"/>
      <c r="O37" s="145" t="str">
        <f>IF(P34&lt;&gt;0,"ERRO - ITEM NÃO ACEITA UTILIZAÇÃO DE REPASSE - SOMENTE CONTRAPARTIDA","")</f>
        <v/>
      </c>
      <c r="P37" s="145"/>
      <c r="V37" s="169"/>
      <c r="W37" s="170"/>
      <c r="X37" s="170"/>
      <c r="Y37" s="171" t="s">
        <v>1613</v>
      </c>
      <c r="Z37" s="168"/>
      <c r="AA37" s="161"/>
    </row>
    <row r="38" spans="2:28" s="94" customFormat="1" ht="12.75" customHeight="1">
      <c r="B38" s="501" t="s">
        <v>1618</v>
      </c>
      <c r="C38" s="502"/>
      <c r="D38" s="502"/>
      <c r="E38" s="502"/>
      <c r="F38" s="502"/>
      <c r="G38" s="502"/>
      <c r="H38" s="502"/>
      <c r="I38" s="502"/>
      <c r="J38" s="502"/>
      <c r="K38" s="502"/>
      <c r="L38" s="502"/>
      <c r="M38" s="502"/>
      <c r="N38" s="502"/>
      <c r="O38" s="502"/>
      <c r="P38" s="502"/>
      <c r="Q38" s="502"/>
      <c r="R38" s="502"/>
      <c r="V38" s="172"/>
      <c r="W38" s="173"/>
      <c r="X38" s="173"/>
      <c r="Y38" s="173"/>
      <c r="Z38" s="174" t="s">
        <v>1614</v>
      </c>
      <c r="AA38" s="175"/>
    </row>
    <row r="39" spans="2:28">
      <c r="B39" s="105" t="s">
        <v>1615</v>
      </c>
      <c r="D39" s="176"/>
      <c r="E39" s="176"/>
      <c r="F39" s="176"/>
      <c r="G39" s="176"/>
      <c r="H39" s="176"/>
      <c r="I39" s="176"/>
      <c r="J39" s="176"/>
      <c r="Z39" s="14"/>
    </row>
    <row r="40" spans="2:28">
      <c r="H40" s="177"/>
      <c r="I40" s="177"/>
      <c r="J40" s="177"/>
      <c r="M40" s="88"/>
      <c r="N40" s="88"/>
      <c r="W40"/>
      <c r="X40"/>
      <c r="Y40"/>
      <c r="Z40"/>
    </row>
    <row r="41" spans="2:28" ht="12.75" customHeight="1">
      <c r="H41" s="105"/>
      <c r="I41" s="105"/>
      <c r="J41" s="105"/>
      <c r="W41"/>
      <c r="X41"/>
      <c r="Y41"/>
      <c r="Z41"/>
    </row>
    <row r="42" spans="2:28">
      <c r="W42" s="178"/>
      <c r="X42" s="178"/>
    </row>
    <row r="43" spans="2:28">
      <c r="B43" s="179" t="s">
        <v>1617</v>
      </c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V43" s="178"/>
      <c r="W43" s="178"/>
      <c r="X43" s="178"/>
    </row>
    <row r="44" spans="2:28">
      <c r="B44" s="180" t="s">
        <v>1616</v>
      </c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</row>
    <row r="45" spans="2:28"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</row>
  </sheetData>
  <mergeCells count="34">
    <mergeCell ref="C33:K33"/>
    <mergeCell ref="G34:K34"/>
    <mergeCell ref="G35:K35"/>
    <mergeCell ref="B38:R38"/>
    <mergeCell ref="C27:K27"/>
    <mergeCell ref="C28:K28"/>
    <mergeCell ref="C29:K29"/>
    <mergeCell ref="C30:K30"/>
    <mergeCell ref="C31:K31"/>
    <mergeCell ref="C32:K32"/>
    <mergeCell ref="C26:K26"/>
    <mergeCell ref="C15:K15"/>
    <mergeCell ref="C16:K16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Z6:AA6"/>
    <mergeCell ref="O9:AA9"/>
    <mergeCell ref="C14:J14"/>
    <mergeCell ref="B6:G6"/>
    <mergeCell ref="H6:L6"/>
    <mergeCell ref="O6:S6"/>
    <mergeCell ref="U6:Y6"/>
    <mergeCell ref="O12:R12"/>
    <mergeCell ref="S12:W12"/>
    <mergeCell ref="B13:J13"/>
    <mergeCell ref="O13:R13"/>
    <mergeCell ref="S13:X13"/>
  </mergeCells>
  <conditionalFormatting sqref="O15:P33">
    <cfRule type="expression" dxfId="5" priority="1" stopIfTrue="1">
      <formula>$Q15=1</formula>
    </cfRule>
  </conditionalFormatting>
  <conditionalFormatting sqref="Y15:Y33">
    <cfRule type="expression" dxfId="4" priority="2" stopIfTrue="1">
      <formula>$M15=1</formula>
    </cfRule>
    <cfRule type="expression" dxfId="3" priority="3" stopIfTrue="1">
      <formula>$N15=1</formula>
    </cfRule>
  </conditionalFormatting>
  <conditionalFormatting sqref="AA15:AA33">
    <cfRule type="expression" dxfId="2" priority="4" stopIfTrue="1">
      <formula>OR($U15&lt;&gt;0,$W15&lt;&gt;0)</formula>
    </cfRule>
  </conditionalFormatting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44"/>
  <sheetViews>
    <sheetView workbookViewId="0">
      <selection activeCell="F29" sqref="F29"/>
    </sheetView>
  </sheetViews>
  <sheetFormatPr defaultRowHeight="15"/>
  <cols>
    <col min="1" max="1" width="1.5703125" style="14" customWidth="1"/>
    <col min="2" max="2" width="5.42578125" style="14" customWidth="1"/>
    <col min="3" max="3" width="20.85546875" style="14" customWidth="1"/>
    <col min="4" max="4" width="11.7109375" style="14" customWidth="1"/>
    <col min="5" max="5" width="11.140625" style="14" customWidth="1"/>
    <col min="6" max="6" width="15.7109375" style="14" customWidth="1"/>
    <col min="7" max="7" width="7.140625" style="181" customWidth="1"/>
    <col min="8" max="8" width="10.7109375" style="14" customWidth="1"/>
    <col min="9" max="9" width="4.42578125" style="14" hidden="1" customWidth="1"/>
    <col min="10" max="10" width="3.42578125" style="14" hidden="1" customWidth="1"/>
    <col min="11" max="11" width="11.85546875" style="14" customWidth="1"/>
    <col min="12" max="12" width="10.7109375" style="14" customWidth="1"/>
    <col min="13" max="13" width="2.85546875" style="14" hidden="1" customWidth="1"/>
    <col min="14" max="14" width="4.5703125" style="14" hidden="1" customWidth="1"/>
    <col min="15" max="15" width="11.85546875" style="14" customWidth="1"/>
    <col min="16" max="16" width="10.7109375" style="14" customWidth="1"/>
    <col min="17" max="17" width="2.7109375" style="14" hidden="1" customWidth="1"/>
    <col min="18" max="18" width="3.42578125" style="14" hidden="1" customWidth="1"/>
    <col min="19" max="19" width="11.85546875" style="14" customWidth="1"/>
    <col min="20" max="20" width="10.7109375" style="14" customWidth="1"/>
    <col min="21" max="22" width="4" style="14" hidden="1" customWidth="1"/>
    <col min="23" max="23" width="11.85546875" style="14" customWidth="1"/>
    <col min="24" max="24" width="10.7109375" style="88" customWidth="1"/>
    <col min="25" max="26" width="4" style="88" hidden="1" customWidth="1"/>
    <col min="27" max="27" width="11.85546875" style="88" customWidth="1"/>
    <col min="28" max="28" width="10.7109375" style="14" customWidth="1"/>
    <col min="29" max="29" width="4.28515625" style="14" hidden="1" customWidth="1"/>
    <col min="30" max="30" width="6.140625" style="14" hidden="1" customWidth="1"/>
    <col min="31" max="31" width="11.85546875" style="14" customWidth="1"/>
    <col min="32" max="32" width="11.42578125" style="14" customWidth="1"/>
    <col min="33" max="33" width="4.42578125" style="14" hidden="1" customWidth="1"/>
    <col min="34" max="34" width="3.85546875" style="14" hidden="1" customWidth="1"/>
    <col min="35" max="35" width="11.85546875" style="14" customWidth="1"/>
    <col min="36" max="36" width="12.42578125" style="14" customWidth="1"/>
    <col min="37" max="38" width="3.85546875" style="14" hidden="1" customWidth="1"/>
    <col min="39" max="39" width="11.85546875" style="14" customWidth="1"/>
    <col min="40" max="40" width="11.140625" style="14" customWidth="1"/>
    <col min="41" max="41" width="4" style="14" hidden="1" customWidth="1"/>
    <col min="42" max="42" width="4.7109375" style="14" hidden="1" customWidth="1"/>
    <col min="43" max="43" width="11.85546875" style="14" customWidth="1"/>
    <col min="44" max="44" width="10.7109375" style="14" customWidth="1"/>
    <col min="45" max="46" width="4.28515625" style="14" hidden="1" customWidth="1"/>
    <col min="47" max="47" width="11.85546875" style="14" customWidth="1"/>
    <col min="48" max="48" width="10.42578125" style="14" bestFit="1" customWidth="1"/>
    <col min="49" max="49" width="3.28515625" style="14" hidden="1" customWidth="1"/>
    <col min="50" max="50" width="4.42578125" style="14" hidden="1" customWidth="1"/>
    <col min="51" max="51" width="11.85546875" style="14" customWidth="1"/>
    <col min="52" max="52" width="10.42578125" style="14" bestFit="1" customWidth="1"/>
    <col min="53" max="53" width="3.28515625" style="14" hidden="1" customWidth="1"/>
    <col min="54" max="54" width="3.5703125" style="14" hidden="1" customWidth="1"/>
    <col min="55" max="55" width="11.85546875" style="14" customWidth="1"/>
    <col min="56" max="56" width="11.7109375" style="14" customWidth="1"/>
    <col min="57" max="57" width="4.85546875" style="14" hidden="1" customWidth="1"/>
    <col min="58" max="58" width="4" style="14" hidden="1" customWidth="1"/>
    <col min="59" max="59" width="11.85546875" style="14" customWidth="1"/>
    <col min="60" max="60" width="10.5703125" style="14" customWidth="1"/>
    <col min="61" max="62" width="4.42578125" style="14" hidden="1" customWidth="1"/>
    <col min="63" max="63" width="11.85546875" style="14" customWidth="1"/>
    <col min="64" max="64" width="10.42578125" style="14" bestFit="1" customWidth="1"/>
    <col min="65" max="66" width="4.28515625" style="14" hidden="1" customWidth="1"/>
    <col min="67" max="67" width="11.85546875" style="14" customWidth="1"/>
    <col min="68" max="68" width="11.7109375" style="14" customWidth="1"/>
    <col min="69" max="70" width="4.7109375" style="14" hidden="1" customWidth="1"/>
    <col min="71" max="71" width="11.85546875" style="14" customWidth="1"/>
    <col min="72" max="72" width="12.28515625" style="14" customWidth="1"/>
    <col min="73" max="73" width="4.28515625" style="14" hidden="1" customWidth="1"/>
    <col min="74" max="74" width="5.5703125" style="14" hidden="1" customWidth="1"/>
    <col min="75" max="75" width="13.42578125" style="14" customWidth="1"/>
    <col min="76" max="76" width="11" style="14" customWidth="1"/>
    <col min="77" max="77" width="3.5703125" style="14" hidden="1" customWidth="1"/>
    <col min="78" max="78" width="4.28515625" style="14" hidden="1" customWidth="1"/>
    <col min="79" max="79" width="12" style="14" customWidth="1"/>
    <col min="80" max="80" width="11" style="14" customWidth="1"/>
    <col min="81" max="81" width="3.42578125" style="14" hidden="1" customWidth="1"/>
    <col min="82" max="82" width="4.28515625" style="14" hidden="1" customWidth="1"/>
    <col min="83" max="83" width="11.85546875" style="14" customWidth="1"/>
    <col min="84" max="84" width="10.7109375" style="14" customWidth="1"/>
    <col min="85" max="85" width="3.42578125" style="14" hidden="1" customWidth="1"/>
    <col min="86" max="86" width="3.28515625" style="14" hidden="1" customWidth="1"/>
    <col min="87" max="87" width="12.7109375" style="14" bestFit="1" customWidth="1"/>
    <col min="88" max="88" width="10.42578125" style="14" bestFit="1" customWidth="1"/>
    <col min="89" max="90" width="0" style="14" hidden="1" customWidth="1"/>
    <col min="91" max="91" width="12.7109375" style="14" bestFit="1" customWidth="1"/>
    <col min="92" max="92" width="10.5703125" style="14" customWidth="1"/>
    <col min="93" max="93" width="4.28515625" style="14" hidden="1" customWidth="1"/>
    <col min="94" max="94" width="6.85546875" style="14" hidden="1" customWidth="1"/>
    <col min="95" max="95" width="12.5703125" style="14" customWidth="1"/>
    <col min="96" max="96" width="10.5703125" style="14" customWidth="1"/>
    <col min="97" max="97" width="4.85546875" style="14" hidden="1" customWidth="1"/>
    <col min="98" max="98" width="5.140625" style="14" hidden="1" customWidth="1"/>
    <col min="99" max="99" width="12.28515625" style="14" customWidth="1"/>
    <col min="100" max="100" width="12.140625" style="14" customWidth="1"/>
    <col min="101" max="101" width="5" style="14" hidden="1" customWidth="1"/>
    <col min="102" max="102" width="4.7109375" style="14" hidden="1" customWidth="1"/>
    <col min="103" max="103" width="13" style="14" customWidth="1"/>
    <col min="104" max="256" width="9.140625" style="14"/>
    <col min="257" max="257" width="1.5703125" style="14" customWidth="1"/>
    <col min="258" max="258" width="5.42578125" style="14" customWidth="1"/>
    <col min="259" max="259" width="20.85546875" style="14" customWidth="1"/>
    <col min="260" max="260" width="11.7109375" style="14" customWidth="1"/>
    <col min="261" max="261" width="11.140625" style="14" customWidth="1"/>
    <col min="262" max="262" width="15.7109375" style="14" customWidth="1"/>
    <col min="263" max="263" width="7.140625" style="14" customWidth="1"/>
    <col min="264" max="264" width="10.7109375" style="14" customWidth="1"/>
    <col min="265" max="266" width="0" style="14" hidden="1" customWidth="1"/>
    <col min="267" max="267" width="11.85546875" style="14" customWidth="1"/>
    <col min="268" max="268" width="10.7109375" style="14" customWidth="1"/>
    <col min="269" max="270" width="0" style="14" hidden="1" customWidth="1"/>
    <col min="271" max="271" width="11.85546875" style="14" customWidth="1"/>
    <col min="272" max="272" width="10.7109375" style="14" customWidth="1"/>
    <col min="273" max="274" width="0" style="14" hidden="1" customWidth="1"/>
    <col min="275" max="275" width="11.85546875" style="14" customWidth="1"/>
    <col min="276" max="276" width="10.7109375" style="14" customWidth="1"/>
    <col min="277" max="278" width="0" style="14" hidden="1" customWidth="1"/>
    <col min="279" max="279" width="11.85546875" style="14" customWidth="1"/>
    <col min="280" max="280" width="10.7109375" style="14" customWidth="1"/>
    <col min="281" max="282" width="0" style="14" hidden="1" customWidth="1"/>
    <col min="283" max="283" width="11.85546875" style="14" customWidth="1"/>
    <col min="284" max="284" width="10.7109375" style="14" customWidth="1"/>
    <col min="285" max="286" width="0" style="14" hidden="1" customWidth="1"/>
    <col min="287" max="287" width="11.85546875" style="14" customWidth="1"/>
    <col min="288" max="288" width="11.42578125" style="14" customWidth="1"/>
    <col min="289" max="290" width="0" style="14" hidden="1" customWidth="1"/>
    <col min="291" max="291" width="11.85546875" style="14" customWidth="1"/>
    <col min="292" max="292" width="12.42578125" style="14" customWidth="1"/>
    <col min="293" max="294" width="0" style="14" hidden="1" customWidth="1"/>
    <col min="295" max="295" width="11.85546875" style="14" customWidth="1"/>
    <col min="296" max="296" width="11.140625" style="14" customWidth="1"/>
    <col min="297" max="298" width="0" style="14" hidden="1" customWidth="1"/>
    <col min="299" max="299" width="11.85546875" style="14" customWidth="1"/>
    <col min="300" max="300" width="10.7109375" style="14" customWidth="1"/>
    <col min="301" max="302" width="0" style="14" hidden="1" customWidth="1"/>
    <col min="303" max="303" width="11.85546875" style="14" customWidth="1"/>
    <col min="304" max="304" width="10.42578125" style="14" bestFit="1" customWidth="1"/>
    <col min="305" max="306" width="0" style="14" hidden="1" customWidth="1"/>
    <col min="307" max="307" width="11.85546875" style="14" customWidth="1"/>
    <col min="308" max="308" width="10.42578125" style="14" bestFit="1" customWidth="1"/>
    <col min="309" max="310" width="0" style="14" hidden="1" customWidth="1"/>
    <col min="311" max="311" width="11.85546875" style="14" customWidth="1"/>
    <col min="312" max="312" width="11.7109375" style="14" customWidth="1"/>
    <col min="313" max="314" width="0" style="14" hidden="1" customWidth="1"/>
    <col min="315" max="315" width="11.85546875" style="14" customWidth="1"/>
    <col min="316" max="316" width="10.5703125" style="14" customWidth="1"/>
    <col min="317" max="318" width="0" style="14" hidden="1" customWidth="1"/>
    <col min="319" max="319" width="11.85546875" style="14" customWidth="1"/>
    <col min="320" max="320" width="10.42578125" style="14" bestFit="1" customWidth="1"/>
    <col min="321" max="322" width="0" style="14" hidden="1" customWidth="1"/>
    <col min="323" max="323" width="11.85546875" style="14" customWidth="1"/>
    <col min="324" max="324" width="11.7109375" style="14" customWidth="1"/>
    <col min="325" max="326" width="0" style="14" hidden="1" customWidth="1"/>
    <col min="327" max="327" width="11.85546875" style="14" customWidth="1"/>
    <col min="328" max="328" width="12.28515625" style="14" customWidth="1"/>
    <col min="329" max="330" width="0" style="14" hidden="1" customWidth="1"/>
    <col min="331" max="331" width="13.42578125" style="14" customWidth="1"/>
    <col min="332" max="332" width="11" style="14" customWidth="1"/>
    <col min="333" max="334" width="0" style="14" hidden="1" customWidth="1"/>
    <col min="335" max="335" width="12" style="14" customWidth="1"/>
    <col min="336" max="336" width="11" style="14" customWidth="1"/>
    <col min="337" max="338" width="0" style="14" hidden="1" customWidth="1"/>
    <col min="339" max="339" width="11.85546875" style="14" customWidth="1"/>
    <col min="340" max="340" width="10.7109375" style="14" customWidth="1"/>
    <col min="341" max="342" width="0" style="14" hidden="1" customWidth="1"/>
    <col min="343" max="343" width="12.7109375" style="14" bestFit="1" customWidth="1"/>
    <col min="344" max="344" width="10.42578125" style="14" bestFit="1" customWidth="1"/>
    <col min="345" max="346" width="0" style="14" hidden="1" customWidth="1"/>
    <col min="347" max="347" width="12.7109375" style="14" bestFit="1" customWidth="1"/>
    <col min="348" max="348" width="10.5703125" style="14" customWidth="1"/>
    <col min="349" max="350" width="0" style="14" hidden="1" customWidth="1"/>
    <col min="351" max="351" width="12.5703125" style="14" customWidth="1"/>
    <col min="352" max="352" width="10.5703125" style="14" customWidth="1"/>
    <col min="353" max="354" width="0" style="14" hidden="1" customWidth="1"/>
    <col min="355" max="355" width="12.28515625" style="14" customWidth="1"/>
    <col min="356" max="356" width="12.140625" style="14" customWidth="1"/>
    <col min="357" max="358" width="0" style="14" hidden="1" customWidth="1"/>
    <col min="359" max="359" width="13" style="14" customWidth="1"/>
    <col min="360" max="512" width="9.140625" style="14"/>
    <col min="513" max="513" width="1.5703125" style="14" customWidth="1"/>
    <col min="514" max="514" width="5.42578125" style="14" customWidth="1"/>
    <col min="515" max="515" width="20.85546875" style="14" customWidth="1"/>
    <col min="516" max="516" width="11.7109375" style="14" customWidth="1"/>
    <col min="517" max="517" width="11.140625" style="14" customWidth="1"/>
    <col min="518" max="518" width="15.7109375" style="14" customWidth="1"/>
    <col min="519" max="519" width="7.140625" style="14" customWidth="1"/>
    <col min="520" max="520" width="10.7109375" style="14" customWidth="1"/>
    <col min="521" max="522" width="0" style="14" hidden="1" customWidth="1"/>
    <col min="523" max="523" width="11.85546875" style="14" customWidth="1"/>
    <col min="524" max="524" width="10.7109375" style="14" customWidth="1"/>
    <col min="525" max="526" width="0" style="14" hidden="1" customWidth="1"/>
    <col min="527" max="527" width="11.85546875" style="14" customWidth="1"/>
    <col min="528" max="528" width="10.7109375" style="14" customWidth="1"/>
    <col min="529" max="530" width="0" style="14" hidden="1" customWidth="1"/>
    <col min="531" max="531" width="11.85546875" style="14" customWidth="1"/>
    <col min="532" max="532" width="10.7109375" style="14" customWidth="1"/>
    <col min="533" max="534" width="0" style="14" hidden="1" customWidth="1"/>
    <col min="535" max="535" width="11.85546875" style="14" customWidth="1"/>
    <col min="536" max="536" width="10.7109375" style="14" customWidth="1"/>
    <col min="537" max="538" width="0" style="14" hidden="1" customWidth="1"/>
    <col min="539" max="539" width="11.85546875" style="14" customWidth="1"/>
    <col min="540" max="540" width="10.7109375" style="14" customWidth="1"/>
    <col min="541" max="542" width="0" style="14" hidden="1" customWidth="1"/>
    <col min="543" max="543" width="11.85546875" style="14" customWidth="1"/>
    <col min="544" max="544" width="11.42578125" style="14" customWidth="1"/>
    <col min="545" max="546" width="0" style="14" hidden="1" customWidth="1"/>
    <col min="547" max="547" width="11.85546875" style="14" customWidth="1"/>
    <col min="548" max="548" width="12.42578125" style="14" customWidth="1"/>
    <col min="549" max="550" width="0" style="14" hidden="1" customWidth="1"/>
    <col min="551" max="551" width="11.85546875" style="14" customWidth="1"/>
    <col min="552" max="552" width="11.140625" style="14" customWidth="1"/>
    <col min="553" max="554" width="0" style="14" hidden="1" customWidth="1"/>
    <col min="555" max="555" width="11.85546875" style="14" customWidth="1"/>
    <col min="556" max="556" width="10.7109375" style="14" customWidth="1"/>
    <col min="557" max="558" width="0" style="14" hidden="1" customWidth="1"/>
    <col min="559" max="559" width="11.85546875" style="14" customWidth="1"/>
    <col min="560" max="560" width="10.42578125" style="14" bestFit="1" customWidth="1"/>
    <col min="561" max="562" width="0" style="14" hidden="1" customWidth="1"/>
    <col min="563" max="563" width="11.85546875" style="14" customWidth="1"/>
    <col min="564" max="564" width="10.42578125" style="14" bestFit="1" customWidth="1"/>
    <col min="565" max="566" width="0" style="14" hidden="1" customWidth="1"/>
    <col min="567" max="567" width="11.85546875" style="14" customWidth="1"/>
    <col min="568" max="568" width="11.7109375" style="14" customWidth="1"/>
    <col min="569" max="570" width="0" style="14" hidden="1" customWidth="1"/>
    <col min="571" max="571" width="11.85546875" style="14" customWidth="1"/>
    <col min="572" max="572" width="10.5703125" style="14" customWidth="1"/>
    <col min="573" max="574" width="0" style="14" hidden="1" customWidth="1"/>
    <col min="575" max="575" width="11.85546875" style="14" customWidth="1"/>
    <col min="576" max="576" width="10.42578125" style="14" bestFit="1" customWidth="1"/>
    <col min="577" max="578" width="0" style="14" hidden="1" customWidth="1"/>
    <col min="579" max="579" width="11.85546875" style="14" customWidth="1"/>
    <col min="580" max="580" width="11.7109375" style="14" customWidth="1"/>
    <col min="581" max="582" width="0" style="14" hidden="1" customWidth="1"/>
    <col min="583" max="583" width="11.85546875" style="14" customWidth="1"/>
    <col min="584" max="584" width="12.28515625" style="14" customWidth="1"/>
    <col min="585" max="586" width="0" style="14" hidden="1" customWidth="1"/>
    <col min="587" max="587" width="13.42578125" style="14" customWidth="1"/>
    <col min="588" max="588" width="11" style="14" customWidth="1"/>
    <col min="589" max="590" width="0" style="14" hidden="1" customWidth="1"/>
    <col min="591" max="591" width="12" style="14" customWidth="1"/>
    <col min="592" max="592" width="11" style="14" customWidth="1"/>
    <col min="593" max="594" width="0" style="14" hidden="1" customWidth="1"/>
    <col min="595" max="595" width="11.85546875" style="14" customWidth="1"/>
    <col min="596" max="596" width="10.7109375" style="14" customWidth="1"/>
    <col min="597" max="598" width="0" style="14" hidden="1" customWidth="1"/>
    <col min="599" max="599" width="12.7109375" style="14" bestFit="1" customWidth="1"/>
    <col min="600" max="600" width="10.42578125" style="14" bestFit="1" customWidth="1"/>
    <col min="601" max="602" width="0" style="14" hidden="1" customWidth="1"/>
    <col min="603" max="603" width="12.7109375" style="14" bestFit="1" customWidth="1"/>
    <col min="604" max="604" width="10.5703125" style="14" customWidth="1"/>
    <col min="605" max="606" width="0" style="14" hidden="1" customWidth="1"/>
    <col min="607" max="607" width="12.5703125" style="14" customWidth="1"/>
    <col min="608" max="608" width="10.5703125" style="14" customWidth="1"/>
    <col min="609" max="610" width="0" style="14" hidden="1" customWidth="1"/>
    <col min="611" max="611" width="12.28515625" style="14" customWidth="1"/>
    <col min="612" max="612" width="12.140625" style="14" customWidth="1"/>
    <col min="613" max="614" width="0" style="14" hidden="1" customWidth="1"/>
    <col min="615" max="615" width="13" style="14" customWidth="1"/>
    <col min="616" max="768" width="9.140625" style="14"/>
    <col min="769" max="769" width="1.5703125" style="14" customWidth="1"/>
    <col min="770" max="770" width="5.42578125" style="14" customWidth="1"/>
    <col min="771" max="771" width="20.85546875" style="14" customWidth="1"/>
    <col min="772" max="772" width="11.7109375" style="14" customWidth="1"/>
    <col min="773" max="773" width="11.140625" style="14" customWidth="1"/>
    <col min="774" max="774" width="15.7109375" style="14" customWidth="1"/>
    <col min="775" max="775" width="7.140625" style="14" customWidth="1"/>
    <col min="776" max="776" width="10.7109375" style="14" customWidth="1"/>
    <col min="777" max="778" width="0" style="14" hidden="1" customWidth="1"/>
    <col min="779" max="779" width="11.85546875" style="14" customWidth="1"/>
    <col min="780" max="780" width="10.7109375" style="14" customWidth="1"/>
    <col min="781" max="782" width="0" style="14" hidden="1" customWidth="1"/>
    <col min="783" max="783" width="11.85546875" style="14" customWidth="1"/>
    <col min="784" max="784" width="10.7109375" style="14" customWidth="1"/>
    <col min="785" max="786" width="0" style="14" hidden="1" customWidth="1"/>
    <col min="787" max="787" width="11.85546875" style="14" customWidth="1"/>
    <col min="788" max="788" width="10.7109375" style="14" customWidth="1"/>
    <col min="789" max="790" width="0" style="14" hidden="1" customWidth="1"/>
    <col min="791" max="791" width="11.85546875" style="14" customWidth="1"/>
    <col min="792" max="792" width="10.7109375" style="14" customWidth="1"/>
    <col min="793" max="794" width="0" style="14" hidden="1" customWidth="1"/>
    <col min="795" max="795" width="11.85546875" style="14" customWidth="1"/>
    <col min="796" max="796" width="10.7109375" style="14" customWidth="1"/>
    <col min="797" max="798" width="0" style="14" hidden="1" customWidth="1"/>
    <col min="799" max="799" width="11.85546875" style="14" customWidth="1"/>
    <col min="800" max="800" width="11.42578125" style="14" customWidth="1"/>
    <col min="801" max="802" width="0" style="14" hidden="1" customWidth="1"/>
    <col min="803" max="803" width="11.85546875" style="14" customWidth="1"/>
    <col min="804" max="804" width="12.42578125" style="14" customWidth="1"/>
    <col min="805" max="806" width="0" style="14" hidden="1" customWidth="1"/>
    <col min="807" max="807" width="11.85546875" style="14" customWidth="1"/>
    <col min="808" max="808" width="11.140625" style="14" customWidth="1"/>
    <col min="809" max="810" width="0" style="14" hidden="1" customWidth="1"/>
    <col min="811" max="811" width="11.85546875" style="14" customWidth="1"/>
    <col min="812" max="812" width="10.7109375" style="14" customWidth="1"/>
    <col min="813" max="814" width="0" style="14" hidden="1" customWidth="1"/>
    <col min="815" max="815" width="11.85546875" style="14" customWidth="1"/>
    <col min="816" max="816" width="10.42578125" style="14" bestFit="1" customWidth="1"/>
    <col min="817" max="818" width="0" style="14" hidden="1" customWidth="1"/>
    <col min="819" max="819" width="11.85546875" style="14" customWidth="1"/>
    <col min="820" max="820" width="10.42578125" style="14" bestFit="1" customWidth="1"/>
    <col min="821" max="822" width="0" style="14" hidden="1" customWidth="1"/>
    <col min="823" max="823" width="11.85546875" style="14" customWidth="1"/>
    <col min="824" max="824" width="11.7109375" style="14" customWidth="1"/>
    <col min="825" max="826" width="0" style="14" hidden="1" customWidth="1"/>
    <col min="827" max="827" width="11.85546875" style="14" customWidth="1"/>
    <col min="828" max="828" width="10.5703125" style="14" customWidth="1"/>
    <col min="829" max="830" width="0" style="14" hidden="1" customWidth="1"/>
    <col min="831" max="831" width="11.85546875" style="14" customWidth="1"/>
    <col min="832" max="832" width="10.42578125" style="14" bestFit="1" customWidth="1"/>
    <col min="833" max="834" width="0" style="14" hidden="1" customWidth="1"/>
    <col min="835" max="835" width="11.85546875" style="14" customWidth="1"/>
    <col min="836" max="836" width="11.7109375" style="14" customWidth="1"/>
    <col min="837" max="838" width="0" style="14" hidden="1" customWidth="1"/>
    <col min="839" max="839" width="11.85546875" style="14" customWidth="1"/>
    <col min="840" max="840" width="12.28515625" style="14" customWidth="1"/>
    <col min="841" max="842" width="0" style="14" hidden="1" customWidth="1"/>
    <col min="843" max="843" width="13.42578125" style="14" customWidth="1"/>
    <col min="844" max="844" width="11" style="14" customWidth="1"/>
    <col min="845" max="846" width="0" style="14" hidden="1" customWidth="1"/>
    <col min="847" max="847" width="12" style="14" customWidth="1"/>
    <col min="848" max="848" width="11" style="14" customWidth="1"/>
    <col min="849" max="850" width="0" style="14" hidden="1" customWidth="1"/>
    <col min="851" max="851" width="11.85546875" style="14" customWidth="1"/>
    <col min="852" max="852" width="10.7109375" style="14" customWidth="1"/>
    <col min="853" max="854" width="0" style="14" hidden="1" customWidth="1"/>
    <col min="855" max="855" width="12.7109375" style="14" bestFit="1" customWidth="1"/>
    <col min="856" max="856" width="10.42578125" style="14" bestFit="1" customWidth="1"/>
    <col min="857" max="858" width="0" style="14" hidden="1" customWidth="1"/>
    <col min="859" max="859" width="12.7109375" style="14" bestFit="1" customWidth="1"/>
    <col min="860" max="860" width="10.5703125" style="14" customWidth="1"/>
    <col min="861" max="862" width="0" style="14" hidden="1" customWidth="1"/>
    <col min="863" max="863" width="12.5703125" style="14" customWidth="1"/>
    <col min="864" max="864" width="10.5703125" style="14" customWidth="1"/>
    <col min="865" max="866" width="0" style="14" hidden="1" customWidth="1"/>
    <col min="867" max="867" width="12.28515625" style="14" customWidth="1"/>
    <col min="868" max="868" width="12.140625" style="14" customWidth="1"/>
    <col min="869" max="870" width="0" style="14" hidden="1" customWidth="1"/>
    <col min="871" max="871" width="13" style="14" customWidth="1"/>
    <col min="872" max="1024" width="9.140625" style="14"/>
    <col min="1025" max="1025" width="1.5703125" style="14" customWidth="1"/>
    <col min="1026" max="1026" width="5.42578125" style="14" customWidth="1"/>
    <col min="1027" max="1027" width="20.85546875" style="14" customWidth="1"/>
    <col min="1028" max="1028" width="11.7109375" style="14" customWidth="1"/>
    <col min="1029" max="1029" width="11.140625" style="14" customWidth="1"/>
    <col min="1030" max="1030" width="15.7109375" style="14" customWidth="1"/>
    <col min="1031" max="1031" width="7.140625" style="14" customWidth="1"/>
    <col min="1032" max="1032" width="10.7109375" style="14" customWidth="1"/>
    <col min="1033" max="1034" width="0" style="14" hidden="1" customWidth="1"/>
    <col min="1035" max="1035" width="11.85546875" style="14" customWidth="1"/>
    <col min="1036" max="1036" width="10.7109375" style="14" customWidth="1"/>
    <col min="1037" max="1038" width="0" style="14" hidden="1" customWidth="1"/>
    <col min="1039" max="1039" width="11.85546875" style="14" customWidth="1"/>
    <col min="1040" max="1040" width="10.7109375" style="14" customWidth="1"/>
    <col min="1041" max="1042" width="0" style="14" hidden="1" customWidth="1"/>
    <col min="1043" max="1043" width="11.85546875" style="14" customWidth="1"/>
    <col min="1044" max="1044" width="10.7109375" style="14" customWidth="1"/>
    <col min="1045" max="1046" width="0" style="14" hidden="1" customWidth="1"/>
    <col min="1047" max="1047" width="11.85546875" style="14" customWidth="1"/>
    <col min="1048" max="1048" width="10.7109375" style="14" customWidth="1"/>
    <col min="1049" max="1050" width="0" style="14" hidden="1" customWidth="1"/>
    <col min="1051" max="1051" width="11.85546875" style="14" customWidth="1"/>
    <col min="1052" max="1052" width="10.7109375" style="14" customWidth="1"/>
    <col min="1053" max="1054" width="0" style="14" hidden="1" customWidth="1"/>
    <col min="1055" max="1055" width="11.85546875" style="14" customWidth="1"/>
    <col min="1056" max="1056" width="11.42578125" style="14" customWidth="1"/>
    <col min="1057" max="1058" width="0" style="14" hidden="1" customWidth="1"/>
    <col min="1059" max="1059" width="11.85546875" style="14" customWidth="1"/>
    <col min="1060" max="1060" width="12.42578125" style="14" customWidth="1"/>
    <col min="1061" max="1062" width="0" style="14" hidden="1" customWidth="1"/>
    <col min="1063" max="1063" width="11.85546875" style="14" customWidth="1"/>
    <col min="1064" max="1064" width="11.140625" style="14" customWidth="1"/>
    <col min="1065" max="1066" width="0" style="14" hidden="1" customWidth="1"/>
    <col min="1067" max="1067" width="11.85546875" style="14" customWidth="1"/>
    <col min="1068" max="1068" width="10.7109375" style="14" customWidth="1"/>
    <col min="1069" max="1070" width="0" style="14" hidden="1" customWidth="1"/>
    <col min="1071" max="1071" width="11.85546875" style="14" customWidth="1"/>
    <col min="1072" max="1072" width="10.42578125" style="14" bestFit="1" customWidth="1"/>
    <col min="1073" max="1074" width="0" style="14" hidden="1" customWidth="1"/>
    <col min="1075" max="1075" width="11.85546875" style="14" customWidth="1"/>
    <col min="1076" max="1076" width="10.42578125" style="14" bestFit="1" customWidth="1"/>
    <col min="1077" max="1078" width="0" style="14" hidden="1" customWidth="1"/>
    <col min="1079" max="1079" width="11.85546875" style="14" customWidth="1"/>
    <col min="1080" max="1080" width="11.7109375" style="14" customWidth="1"/>
    <col min="1081" max="1082" width="0" style="14" hidden="1" customWidth="1"/>
    <col min="1083" max="1083" width="11.85546875" style="14" customWidth="1"/>
    <col min="1084" max="1084" width="10.5703125" style="14" customWidth="1"/>
    <col min="1085" max="1086" width="0" style="14" hidden="1" customWidth="1"/>
    <col min="1087" max="1087" width="11.85546875" style="14" customWidth="1"/>
    <col min="1088" max="1088" width="10.42578125" style="14" bestFit="1" customWidth="1"/>
    <col min="1089" max="1090" width="0" style="14" hidden="1" customWidth="1"/>
    <col min="1091" max="1091" width="11.85546875" style="14" customWidth="1"/>
    <col min="1092" max="1092" width="11.7109375" style="14" customWidth="1"/>
    <col min="1093" max="1094" width="0" style="14" hidden="1" customWidth="1"/>
    <col min="1095" max="1095" width="11.85546875" style="14" customWidth="1"/>
    <col min="1096" max="1096" width="12.28515625" style="14" customWidth="1"/>
    <col min="1097" max="1098" width="0" style="14" hidden="1" customWidth="1"/>
    <col min="1099" max="1099" width="13.42578125" style="14" customWidth="1"/>
    <col min="1100" max="1100" width="11" style="14" customWidth="1"/>
    <col min="1101" max="1102" width="0" style="14" hidden="1" customWidth="1"/>
    <col min="1103" max="1103" width="12" style="14" customWidth="1"/>
    <col min="1104" max="1104" width="11" style="14" customWidth="1"/>
    <col min="1105" max="1106" width="0" style="14" hidden="1" customWidth="1"/>
    <col min="1107" max="1107" width="11.85546875" style="14" customWidth="1"/>
    <col min="1108" max="1108" width="10.7109375" style="14" customWidth="1"/>
    <col min="1109" max="1110" width="0" style="14" hidden="1" customWidth="1"/>
    <col min="1111" max="1111" width="12.7109375" style="14" bestFit="1" customWidth="1"/>
    <col min="1112" max="1112" width="10.42578125" style="14" bestFit="1" customWidth="1"/>
    <col min="1113" max="1114" width="0" style="14" hidden="1" customWidth="1"/>
    <col min="1115" max="1115" width="12.7109375" style="14" bestFit="1" customWidth="1"/>
    <col min="1116" max="1116" width="10.5703125" style="14" customWidth="1"/>
    <col min="1117" max="1118" width="0" style="14" hidden="1" customWidth="1"/>
    <col min="1119" max="1119" width="12.5703125" style="14" customWidth="1"/>
    <col min="1120" max="1120" width="10.5703125" style="14" customWidth="1"/>
    <col min="1121" max="1122" width="0" style="14" hidden="1" customWidth="1"/>
    <col min="1123" max="1123" width="12.28515625" style="14" customWidth="1"/>
    <col min="1124" max="1124" width="12.140625" style="14" customWidth="1"/>
    <col min="1125" max="1126" width="0" style="14" hidden="1" customWidth="1"/>
    <col min="1127" max="1127" width="13" style="14" customWidth="1"/>
    <col min="1128" max="1280" width="9.140625" style="14"/>
    <col min="1281" max="1281" width="1.5703125" style="14" customWidth="1"/>
    <col min="1282" max="1282" width="5.42578125" style="14" customWidth="1"/>
    <col min="1283" max="1283" width="20.85546875" style="14" customWidth="1"/>
    <col min="1284" max="1284" width="11.7109375" style="14" customWidth="1"/>
    <col min="1285" max="1285" width="11.140625" style="14" customWidth="1"/>
    <col min="1286" max="1286" width="15.7109375" style="14" customWidth="1"/>
    <col min="1287" max="1287" width="7.140625" style="14" customWidth="1"/>
    <col min="1288" max="1288" width="10.7109375" style="14" customWidth="1"/>
    <col min="1289" max="1290" width="0" style="14" hidden="1" customWidth="1"/>
    <col min="1291" max="1291" width="11.85546875" style="14" customWidth="1"/>
    <col min="1292" max="1292" width="10.7109375" style="14" customWidth="1"/>
    <col min="1293" max="1294" width="0" style="14" hidden="1" customWidth="1"/>
    <col min="1295" max="1295" width="11.85546875" style="14" customWidth="1"/>
    <col min="1296" max="1296" width="10.7109375" style="14" customWidth="1"/>
    <col min="1297" max="1298" width="0" style="14" hidden="1" customWidth="1"/>
    <col min="1299" max="1299" width="11.85546875" style="14" customWidth="1"/>
    <col min="1300" max="1300" width="10.7109375" style="14" customWidth="1"/>
    <col min="1301" max="1302" width="0" style="14" hidden="1" customWidth="1"/>
    <col min="1303" max="1303" width="11.85546875" style="14" customWidth="1"/>
    <col min="1304" max="1304" width="10.7109375" style="14" customWidth="1"/>
    <col min="1305" max="1306" width="0" style="14" hidden="1" customWidth="1"/>
    <col min="1307" max="1307" width="11.85546875" style="14" customWidth="1"/>
    <col min="1308" max="1308" width="10.7109375" style="14" customWidth="1"/>
    <col min="1309" max="1310" width="0" style="14" hidden="1" customWidth="1"/>
    <col min="1311" max="1311" width="11.85546875" style="14" customWidth="1"/>
    <col min="1312" max="1312" width="11.42578125" style="14" customWidth="1"/>
    <col min="1313" max="1314" width="0" style="14" hidden="1" customWidth="1"/>
    <col min="1315" max="1315" width="11.85546875" style="14" customWidth="1"/>
    <col min="1316" max="1316" width="12.42578125" style="14" customWidth="1"/>
    <col min="1317" max="1318" width="0" style="14" hidden="1" customWidth="1"/>
    <col min="1319" max="1319" width="11.85546875" style="14" customWidth="1"/>
    <col min="1320" max="1320" width="11.140625" style="14" customWidth="1"/>
    <col min="1321" max="1322" width="0" style="14" hidden="1" customWidth="1"/>
    <col min="1323" max="1323" width="11.85546875" style="14" customWidth="1"/>
    <col min="1324" max="1324" width="10.7109375" style="14" customWidth="1"/>
    <col min="1325" max="1326" width="0" style="14" hidden="1" customWidth="1"/>
    <col min="1327" max="1327" width="11.85546875" style="14" customWidth="1"/>
    <col min="1328" max="1328" width="10.42578125" style="14" bestFit="1" customWidth="1"/>
    <col min="1329" max="1330" width="0" style="14" hidden="1" customWidth="1"/>
    <col min="1331" max="1331" width="11.85546875" style="14" customWidth="1"/>
    <col min="1332" max="1332" width="10.42578125" style="14" bestFit="1" customWidth="1"/>
    <col min="1333" max="1334" width="0" style="14" hidden="1" customWidth="1"/>
    <col min="1335" max="1335" width="11.85546875" style="14" customWidth="1"/>
    <col min="1336" max="1336" width="11.7109375" style="14" customWidth="1"/>
    <col min="1337" max="1338" width="0" style="14" hidden="1" customWidth="1"/>
    <col min="1339" max="1339" width="11.85546875" style="14" customWidth="1"/>
    <col min="1340" max="1340" width="10.5703125" style="14" customWidth="1"/>
    <col min="1341" max="1342" width="0" style="14" hidden="1" customWidth="1"/>
    <col min="1343" max="1343" width="11.85546875" style="14" customWidth="1"/>
    <col min="1344" max="1344" width="10.42578125" style="14" bestFit="1" customWidth="1"/>
    <col min="1345" max="1346" width="0" style="14" hidden="1" customWidth="1"/>
    <col min="1347" max="1347" width="11.85546875" style="14" customWidth="1"/>
    <col min="1348" max="1348" width="11.7109375" style="14" customWidth="1"/>
    <col min="1349" max="1350" width="0" style="14" hidden="1" customWidth="1"/>
    <col min="1351" max="1351" width="11.85546875" style="14" customWidth="1"/>
    <col min="1352" max="1352" width="12.28515625" style="14" customWidth="1"/>
    <col min="1353" max="1354" width="0" style="14" hidden="1" customWidth="1"/>
    <col min="1355" max="1355" width="13.42578125" style="14" customWidth="1"/>
    <col min="1356" max="1356" width="11" style="14" customWidth="1"/>
    <col min="1357" max="1358" width="0" style="14" hidden="1" customWidth="1"/>
    <col min="1359" max="1359" width="12" style="14" customWidth="1"/>
    <col min="1360" max="1360" width="11" style="14" customWidth="1"/>
    <col min="1361" max="1362" width="0" style="14" hidden="1" customWidth="1"/>
    <col min="1363" max="1363" width="11.85546875" style="14" customWidth="1"/>
    <col min="1364" max="1364" width="10.7109375" style="14" customWidth="1"/>
    <col min="1365" max="1366" width="0" style="14" hidden="1" customWidth="1"/>
    <col min="1367" max="1367" width="12.7109375" style="14" bestFit="1" customWidth="1"/>
    <col min="1368" max="1368" width="10.42578125" style="14" bestFit="1" customWidth="1"/>
    <col min="1369" max="1370" width="0" style="14" hidden="1" customWidth="1"/>
    <col min="1371" max="1371" width="12.7109375" style="14" bestFit="1" customWidth="1"/>
    <col min="1372" max="1372" width="10.5703125" style="14" customWidth="1"/>
    <col min="1373" max="1374" width="0" style="14" hidden="1" customWidth="1"/>
    <col min="1375" max="1375" width="12.5703125" style="14" customWidth="1"/>
    <col min="1376" max="1376" width="10.5703125" style="14" customWidth="1"/>
    <col min="1377" max="1378" width="0" style="14" hidden="1" customWidth="1"/>
    <col min="1379" max="1379" width="12.28515625" style="14" customWidth="1"/>
    <col min="1380" max="1380" width="12.140625" style="14" customWidth="1"/>
    <col min="1381" max="1382" width="0" style="14" hidden="1" customWidth="1"/>
    <col min="1383" max="1383" width="13" style="14" customWidth="1"/>
    <col min="1384" max="1536" width="9.140625" style="14"/>
    <col min="1537" max="1537" width="1.5703125" style="14" customWidth="1"/>
    <col min="1538" max="1538" width="5.42578125" style="14" customWidth="1"/>
    <col min="1539" max="1539" width="20.85546875" style="14" customWidth="1"/>
    <col min="1540" max="1540" width="11.7109375" style="14" customWidth="1"/>
    <col min="1541" max="1541" width="11.140625" style="14" customWidth="1"/>
    <col min="1542" max="1542" width="15.7109375" style="14" customWidth="1"/>
    <col min="1543" max="1543" width="7.140625" style="14" customWidth="1"/>
    <col min="1544" max="1544" width="10.7109375" style="14" customWidth="1"/>
    <col min="1545" max="1546" width="0" style="14" hidden="1" customWidth="1"/>
    <col min="1547" max="1547" width="11.85546875" style="14" customWidth="1"/>
    <col min="1548" max="1548" width="10.7109375" style="14" customWidth="1"/>
    <col min="1549" max="1550" width="0" style="14" hidden="1" customWidth="1"/>
    <col min="1551" max="1551" width="11.85546875" style="14" customWidth="1"/>
    <col min="1552" max="1552" width="10.7109375" style="14" customWidth="1"/>
    <col min="1553" max="1554" width="0" style="14" hidden="1" customWidth="1"/>
    <col min="1555" max="1555" width="11.85546875" style="14" customWidth="1"/>
    <col min="1556" max="1556" width="10.7109375" style="14" customWidth="1"/>
    <col min="1557" max="1558" width="0" style="14" hidden="1" customWidth="1"/>
    <col min="1559" max="1559" width="11.85546875" style="14" customWidth="1"/>
    <col min="1560" max="1560" width="10.7109375" style="14" customWidth="1"/>
    <col min="1561" max="1562" width="0" style="14" hidden="1" customWidth="1"/>
    <col min="1563" max="1563" width="11.85546875" style="14" customWidth="1"/>
    <col min="1564" max="1564" width="10.7109375" style="14" customWidth="1"/>
    <col min="1565" max="1566" width="0" style="14" hidden="1" customWidth="1"/>
    <col min="1567" max="1567" width="11.85546875" style="14" customWidth="1"/>
    <col min="1568" max="1568" width="11.42578125" style="14" customWidth="1"/>
    <col min="1569" max="1570" width="0" style="14" hidden="1" customWidth="1"/>
    <col min="1571" max="1571" width="11.85546875" style="14" customWidth="1"/>
    <col min="1572" max="1572" width="12.42578125" style="14" customWidth="1"/>
    <col min="1573" max="1574" width="0" style="14" hidden="1" customWidth="1"/>
    <col min="1575" max="1575" width="11.85546875" style="14" customWidth="1"/>
    <col min="1576" max="1576" width="11.140625" style="14" customWidth="1"/>
    <col min="1577" max="1578" width="0" style="14" hidden="1" customWidth="1"/>
    <col min="1579" max="1579" width="11.85546875" style="14" customWidth="1"/>
    <col min="1580" max="1580" width="10.7109375" style="14" customWidth="1"/>
    <col min="1581" max="1582" width="0" style="14" hidden="1" customWidth="1"/>
    <col min="1583" max="1583" width="11.85546875" style="14" customWidth="1"/>
    <col min="1584" max="1584" width="10.42578125" style="14" bestFit="1" customWidth="1"/>
    <col min="1585" max="1586" width="0" style="14" hidden="1" customWidth="1"/>
    <col min="1587" max="1587" width="11.85546875" style="14" customWidth="1"/>
    <col min="1588" max="1588" width="10.42578125" style="14" bestFit="1" customWidth="1"/>
    <col min="1589" max="1590" width="0" style="14" hidden="1" customWidth="1"/>
    <col min="1591" max="1591" width="11.85546875" style="14" customWidth="1"/>
    <col min="1592" max="1592" width="11.7109375" style="14" customWidth="1"/>
    <col min="1593" max="1594" width="0" style="14" hidden="1" customWidth="1"/>
    <col min="1595" max="1595" width="11.85546875" style="14" customWidth="1"/>
    <col min="1596" max="1596" width="10.5703125" style="14" customWidth="1"/>
    <col min="1597" max="1598" width="0" style="14" hidden="1" customWidth="1"/>
    <col min="1599" max="1599" width="11.85546875" style="14" customWidth="1"/>
    <col min="1600" max="1600" width="10.42578125" style="14" bestFit="1" customWidth="1"/>
    <col min="1601" max="1602" width="0" style="14" hidden="1" customWidth="1"/>
    <col min="1603" max="1603" width="11.85546875" style="14" customWidth="1"/>
    <col min="1604" max="1604" width="11.7109375" style="14" customWidth="1"/>
    <col min="1605" max="1606" width="0" style="14" hidden="1" customWidth="1"/>
    <col min="1607" max="1607" width="11.85546875" style="14" customWidth="1"/>
    <col min="1608" max="1608" width="12.28515625" style="14" customWidth="1"/>
    <col min="1609" max="1610" width="0" style="14" hidden="1" customWidth="1"/>
    <col min="1611" max="1611" width="13.42578125" style="14" customWidth="1"/>
    <col min="1612" max="1612" width="11" style="14" customWidth="1"/>
    <col min="1613" max="1614" width="0" style="14" hidden="1" customWidth="1"/>
    <col min="1615" max="1615" width="12" style="14" customWidth="1"/>
    <col min="1616" max="1616" width="11" style="14" customWidth="1"/>
    <col min="1617" max="1618" width="0" style="14" hidden="1" customWidth="1"/>
    <col min="1619" max="1619" width="11.85546875" style="14" customWidth="1"/>
    <col min="1620" max="1620" width="10.7109375" style="14" customWidth="1"/>
    <col min="1621" max="1622" width="0" style="14" hidden="1" customWidth="1"/>
    <col min="1623" max="1623" width="12.7109375" style="14" bestFit="1" customWidth="1"/>
    <col min="1624" max="1624" width="10.42578125" style="14" bestFit="1" customWidth="1"/>
    <col min="1625" max="1626" width="0" style="14" hidden="1" customWidth="1"/>
    <col min="1627" max="1627" width="12.7109375" style="14" bestFit="1" customWidth="1"/>
    <col min="1628" max="1628" width="10.5703125" style="14" customWidth="1"/>
    <col min="1629" max="1630" width="0" style="14" hidden="1" customWidth="1"/>
    <col min="1631" max="1631" width="12.5703125" style="14" customWidth="1"/>
    <col min="1632" max="1632" width="10.5703125" style="14" customWidth="1"/>
    <col min="1633" max="1634" width="0" style="14" hidden="1" customWidth="1"/>
    <col min="1635" max="1635" width="12.28515625" style="14" customWidth="1"/>
    <col min="1636" max="1636" width="12.140625" style="14" customWidth="1"/>
    <col min="1637" max="1638" width="0" style="14" hidden="1" customWidth="1"/>
    <col min="1639" max="1639" width="13" style="14" customWidth="1"/>
    <col min="1640" max="1792" width="9.140625" style="14"/>
    <col min="1793" max="1793" width="1.5703125" style="14" customWidth="1"/>
    <col min="1794" max="1794" width="5.42578125" style="14" customWidth="1"/>
    <col min="1795" max="1795" width="20.85546875" style="14" customWidth="1"/>
    <col min="1796" max="1796" width="11.7109375" style="14" customWidth="1"/>
    <col min="1797" max="1797" width="11.140625" style="14" customWidth="1"/>
    <col min="1798" max="1798" width="15.7109375" style="14" customWidth="1"/>
    <col min="1799" max="1799" width="7.140625" style="14" customWidth="1"/>
    <col min="1800" max="1800" width="10.7109375" style="14" customWidth="1"/>
    <col min="1801" max="1802" width="0" style="14" hidden="1" customWidth="1"/>
    <col min="1803" max="1803" width="11.85546875" style="14" customWidth="1"/>
    <col min="1804" max="1804" width="10.7109375" style="14" customWidth="1"/>
    <col min="1805" max="1806" width="0" style="14" hidden="1" customWidth="1"/>
    <col min="1807" max="1807" width="11.85546875" style="14" customWidth="1"/>
    <col min="1808" max="1808" width="10.7109375" style="14" customWidth="1"/>
    <col min="1809" max="1810" width="0" style="14" hidden="1" customWidth="1"/>
    <col min="1811" max="1811" width="11.85546875" style="14" customWidth="1"/>
    <col min="1812" max="1812" width="10.7109375" style="14" customWidth="1"/>
    <col min="1813" max="1814" width="0" style="14" hidden="1" customWidth="1"/>
    <col min="1815" max="1815" width="11.85546875" style="14" customWidth="1"/>
    <col min="1816" max="1816" width="10.7109375" style="14" customWidth="1"/>
    <col min="1817" max="1818" width="0" style="14" hidden="1" customWidth="1"/>
    <col min="1819" max="1819" width="11.85546875" style="14" customWidth="1"/>
    <col min="1820" max="1820" width="10.7109375" style="14" customWidth="1"/>
    <col min="1821" max="1822" width="0" style="14" hidden="1" customWidth="1"/>
    <col min="1823" max="1823" width="11.85546875" style="14" customWidth="1"/>
    <col min="1824" max="1824" width="11.42578125" style="14" customWidth="1"/>
    <col min="1825" max="1826" width="0" style="14" hidden="1" customWidth="1"/>
    <col min="1827" max="1827" width="11.85546875" style="14" customWidth="1"/>
    <col min="1828" max="1828" width="12.42578125" style="14" customWidth="1"/>
    <col min="1829" max="1830" width="0" style="14" hidden="1" customWidth="1"/>
    <col min="1831" max="1831" width="11.85546875" style="14" customWidth="1"/>
    <col min="1832" max="1832" width="11.140625" style="14" customWidth="1"/>
    <col min="1833" max="1834" width="0" style="14" hidden="1" customWidth="1"/>
    <col min="1835" max="1835" width="11.85546875" style="14" customWidth="1"/>
    <col min="1836" max="1836" width="10.7109375" style="14" customWidth="1"/>
    <col min="1837" max="1838" width="0" style="14" hidden="1" customWidth="1"/>
    <col min="1839" max="1839" width="11.85546875" style="14" customWidth="1"/>
    <col min="1840" max="1840" width="10.42578125" style="14" bestFit="1" customWidth="1"/>
    <col min="1841" max="1842" width="0" style="14" hidden="1" customWidth="1"/>
    <col min="1843" max="1843" width="11.85546875" style="14" customWidth="1"/>
    <col min="1844" max="1844" width="10.42578125" style="14" bestFit="1" customWidth="1"/>
    <col min="1845" max="1846" width="0" style="14" hidden="1" customWidth="1"/>
    <col min="1847" max="1847" width="11.85546875" style="14" customWidth="1"/>
    <col min="1848" max="1848" width="11.7109375" style="14" customWidth="1"/>
    <col min="1849" max="1850" width="0" style="14" hidden="1" customWidth="1"/>
    <col min="1851" max="1851" width="11.85546875" style="14" customWidth="1"/>
    <col min="1852" max="1852" width="10.5703125" style="14" customWidth="1"/>
    <col min="1853" max="1854" width="0" style="14" hidden="1" customWidth="1"/>
    <col min="1855" max="1855" width="11.85546875" style="14" customWidth="1"/>
    <col min="1856" max="1856" width="10.42578125" style="14" bestFit="1" customWidth="1"/>
    <col min="1857" max="1858" width="0" style="14" hidden="1" customWidth="1"/>
    <col min="1859" max="1859" width="11.85546875" style="14" customWidth="1"/>
    <col min="1860" max="1860" width="11.7109375" style="14" customWidth="1"/>
    <col min="1861" max="1862" width="0" style="14" hidden="1" customWidth="1"/>
    <col min="1863" max="1863" width="11.85546875" style="14" customWidth="1"/>
    <col min="1864" max="1864" width="12.28515625" style="14" customWidth="1"/>
    <col min="1865" max="1866" width="0" style="14" hidden="1" customWidth="1"/>
    <col min="1867" max="1867" width="13.42578125" style="14" customWidth="1"/>
    <col min="1868" max="1868" width="11" style="14" customWidth="1"/>
    <col min="1869" max="1870" width="0" style="14" hidden="1" customWidth="1"/>
    <col min="1871" max="1871" width="12" style="14" customWidth="1"/>
    <col min="1872" max="1872" width="11" style="14" customWidth="1"/>
    <col min="1873" max="1874" width="0" style="14" hidden="1" customWidth="1"/>
    <col min="1875" max="1875" width="11.85546875" style="14" customWidth="1"/>
    <col min="1876" max="1876" width="10.7109375" style="14" customWidth="1"/>
    <col min="1877" max="1878" width="0" style="14" hidden="1" customWidth="1"/>
    <col min="1879" max="1879" width="12.7109375" style="14" bestFit="1" customWidth="1"/>
    <col min="1880" max="1880" width="10.42578125" style="14" bestFit="1" customWidth="1"/>
    <col min="1881" max="1882" width="0" style="14" hidden="1" customWidth="1"/>
    <col min="1883" max="1883" width="12.7109375" style="14" bestFit="1" customWidth="1"/>
    <col min="1884" max="1884" width="10.5703125" style="14" customWidth="1"/>
    <col min="1885" max="1886" width="0" style="14" hidden="1" customWidth="1"/>
    <col min="1887" max="1887" width="12.5703125" style="14" customWidth="1"/>
    <col min="1888" max="1888" width="10.5703125" style="14" customWidth="1"/>
    <col min="1889" max="1890" width="0" style="14" hidden="1" customWidth="1"/>
    <col min="1891" max="1891" width="12.28515625" style="14" customWidth="1"/>
    <col min="1892" max="1892" width="12.140625" style="14" customWidth="1"/>
    <col min="1893" max="1894" width="0" style="14" hidden="1" customWidth="1"/>
    <col min="1895" max="1895" width="13" style="14" customWidth="1"/>
    <col min="1896" max="2048" width="9.140625" style="14"/>
    <col min="2049" max="2049" width="1.5703125" style="14" customWidth="1"/>
    <col min="2050" max="2050" width="5.42578125" style="14" customWidth="1"/>
    <col min="2051" max="2051" width="20.85546875" style="14" customWidth="1"/>
    <col min="2052" max="2052" width="11.7109375" style="14" customWidth="1"/>
    <col min="2053" max="2053" width="11.140625" style="14" customWidth="1"/>
    <col min="2054" max="2054" width="15.7109375" style="14" customWidth="1"/>
    <col min="2055" max="2055" width="7.140625" style="14" customWidth="1"/>
    <col min="2056" max="2056" width="10.7109375" style="14" customWidth="1"/>
    <col min="2057" max="2058" width="0" style="14" hidden="1" customWidth="1"/>
    <col min="2059" max="2059" width="11.85546875" style="14" customWidth="1"/>
    <col min="2060" max="2060" width="10.7109375" style="14" customWidth="1"/>
    <col min="2061" max="2062" width="0" style="14" hidden="1" customWidth="1"/>
    <col min="2063" max="2063" width="11.85546875" style="14" customWidth="1"/>
    <col min="2064" max="2064" width="10.7109375" style="14" customWidth="1"/>
    <col min="2065" max="2066" width="0" style="14" hidden="1" customWidth="1"/>
    <col min="2067" max="2067" width="11.85546875" style="14" customWidth="1"/>
    <col min="2068" max="2068" width="10.7109375" style="14" customWidth="1"/>
    <col min="2069" max="2070" width="0" style="14" hidden="1" customWidth="1"/>
    <col min="2071" max="2071" width="11.85546875" style="14" customWidth="1"/>
    <col min="2072" max="2072" width="10.7109375" style="14" customWidth="1"/>
    <col min="2073" max="2074" width="0" style="14" hidden="1" customWidth="1"/>
    <col min="2075" max="2075" width="11.85546875" style="14" customWidth="1"/>
    <col min="2076" max="2076" width="10.7109375" style="14" customWidth="1"/>
    <col min="2077" max="2078" width="0" style="14" hidden="1" customWidth="1"/>
    <col min="2079" max="2079" width="11.85546875" style="14" customWidth="1"/>
    <col min="2080" max="2080" width="11.42578125" style="14" customWidth="1"/>
    <col min="2081" max="2082" width="0" style="14" hidden="1" customWidth="1"/>
    <col min="2083" max="2083" width="11.85546875" style="14" customWidth="1"/>
    <col min="2084" max="2084" width="12.42578125" style="14" customWidth="1"/>
    <col min="2085" max="2086" width="0" style="14" hidden="1" customWidth="1"/>
    <col min="2087" max="2087" width="11.85546875" style="14" customWidth="1"/>
    <col min="2088" max="2088" width="11.140625" style="14" customWidth="1"/>
    <col min="2089" max="2090" width="0" style="14" hidden="1" customWidth="1"/>
    <col min="2091" max="2091" width="11.85546875" style="14" customWidth="1"/>
    <col min="2092" max="2092" width="10.7109375" style="14" customWidth="1"/>
    <col min="2093" max="2094" width="0" style="14" hidden="1" customWidth="1"/>
    <col min="2095" max="2095" width="11.85546875" style="14" customWidth="1"/>
    <col min="2096" max="2096" width="10.42578125" style="14" bestFit="1" customWidth="1"/>
    <col min="2097" max="2098" width="0" style="14" hidden="1" customWidth="1"/>
    <col min="2099" max="2099" width="11.85546875" style="14" customWidth="1"/>
    <col min="2100" max="2100" width="10.42578125" style="14" bestFit="1" customWidth="1"/>
    <col min="2101" max="2102" width="0" style="14" hidden="1" customWidth="1"/>
    <col min="2103" max="2103" width="11.85546875" style="14" customWidth="1"/>
    <col min="2104" max="2104" width="11.7109375" style="14" customWidth="1"/>
    <col min="2105" max="2106" width="0" style="14" hidden="1" customWidth="1"/>
    <col min="2107" max="2107" width="11.85546875" style="14" customWidth="1"/>
    <col min="2108" max="2108" width="10.5703125" style="14" customWidth="1"/>
    <col min="2109" max="2110" width="0" style="14" hidden="1" customWidth="1"/>
    <col min="2111" max="2111" width="11.85546875" style="14" customWidth="1"/>
    <col min="2112" max="2112" width="10.42578125" style="14" bestFit="1" customWidth="1"/>
    <col min="2113" max="2114" width="0" style="14" hidden="1" customWidth="1"/>
    <col min="2115" max="2115" width="11.85546875" style="14" customWidth="1"/>
    <col min="2116" max="2116" width="11.7109375" style="14" customWidth="1"/>
    <col min="2117" max="2118" width="0" style="14" hidden="1" customWidth="1"/>
    <col min="2119" max="2119" width="11.85546875" style="14" customWidth="1"/>
    <col min="2120" max="2120" width="12.28515625" style="14" customWidth="1"/>
    <col min="2121" max="2122" width="0" style="14" hidden="1" customWidth="1"/>
    <col min="2123" max="2123" width="13.42578125" style="14" customWidth="1"/>
    <col min="2124" max="2124" width="11" style="14" customWidth="1"/>
    <col min="2125" max="2126" width="0" style="14" hidden="1" customWidth="1"/>
    <col min="2127" max="2127" width="12" style="14" customWidth="1"/>
    <col min="2128" max="2128" width="11" style="14" customWidth="1"/>
    <col min="2129" max="2130" width="0" style="14" hidden="1" customWidth="1"/>
    <col min="2131" max="2131" width="11.85546875" style="14" customWidth="1"/>
    <col min="2132" max="2132" width="10.7109375" style="14" customWidth="1"/>
    <col min="2133" max="2134" width="0" style="14" hidden="1" customWidth="1"/>
    <col min="2135" max="2135" width="12.7109375" style="14" bestFit="1" customWidth="1"/>
    <col min="2136" max="2136" width="10.42578125" style="14" bestFit="1" customWidth="1"/>
    <col min="2137" max="2138" width="0" style="14" hidden="1" customWidth="1"/>
    <col min="2139" max="2139" width="12.7109375" style="14" bestFit="1" customWidth="1"/>
    <col min="2140" max="2140" width="10.5703125" style="14" customWidth="1"/>
    <col min="2141" max="2142" width="0" style="14" hidden="1" customWidth="1"/>
    <col min="2143" max="2143" width="12.5703125" style="14" customWidth="1"/>
    <col min="2144" max="2144" width="10.5703125" style="14" customWidth="1"/>
    <col min="2145" max="2146" width="0" style="14" hidden="1" customWidth="1"/>
    <col min="2147" max="2147" width="12.28515625" style="14" customWidth="1"/>
    <col min="2148" max="2148" width="12.140625" style="14" customWidth="1"/>
    <col min="2149" max="2150" width="0" style="14" hidden="1" customWidth="1"/>
    <col min="2151" max="2151" width="13" style="14" customWidth="1"/>
    <col min="2152" max="2304" width="9.140625" style="14"/>
    <col min="2305" max="2305" width="1.5703125" style="14" customWidth="1"/>
    <col min="2306" max="2306" width="5.42578125" style="14" customWidth="1"/>
    <col min="2307" max="2307" width="20.85546875" style="14" customWidth="1"/>
    <col min="2308" max="2308" width="11.7109375" style="14" customWidth="1"/>
    <col min="2309" max="2309" width="11.140625" style="14" customWidth="1"/>
    <col min="2310" max="2310" width="15.7109375" style="14" customWidth="1"/>
    <col min="2311" max="2311" width="7.140625" style="14" customWidth="1"/>
    <col min="2312" max="2312" width="10.7109375" style="14" customWidth="1"/>
    <col min="2313" max="2314" width="0" style="14" hidden="1" customWidth="1"/>
    <col min="2315" max="2315" width="11.85546875" style="14" customWidth="1"/>
    <col min="2316" max="2316" width="10.7109375" style="14" customWidth="1"/>
    <col min="2317" max="2318" width="0" style="14" hidden="1" customWidth="1"/>
    <col min="2319" max="2319" width="11.85546875" style="14" customWidth="1"/>
    <col min="2320" max="2320" width="10.7109375" style="14" customWidth="1"/>
    <col min="2321" max="2322" width="0" style="14" hidden="1" customWidth="1"/>
    <col min="2323" max="2323" width="11.85546875" style="14" customWidth="1"/>
    <col min="2324" max="2324" width="10.7109375" style="14" customWidth="1"/>
    <col min="2325" max="2326" width="0" style="14" hidden="1" customWidth="1"/>
    <col min="2327" max="2327" width="11.85546875" style="14" customWidth="1"/>
    <col min="2328" max="2328" width="10.7109375" style="14" customWidth="1"/>
    <col min="2329" max="2330" width="0" style="14" hidden="1" customWidth="1"/>
    <col min="2331" max="2331" width="11.85546875" style="14" customWidth="1"/>
    <col min="2332" max="2332" width="10.7109375" style="14" customWidth="1"/>
    <col min="2333" max="2334" width="0" style="14" hidden="1" customWidth="1"/>
    <col min="2335" max="2335" width="11.85546875" style="14" customWidth="1"/>
    <col min="2336" max="2336" width="11.42578125" style="14" customWidth="1"/>
    <col min="2337" max="2338" width="0" style="14" hidden="1" customWidth="1"/>
    <col min="2339" max="2339" width="11.85546875" style="14" customWidth="1"/>
    <col min="2340" max="2340" width="12.42578125" style="14" customWidth="1"/>
    <col min="2341" max="2342" width="0" style="14" hidden="1" customWidth="1"/>
    <col min="2343" max="2343" width="11.85546875" style="14" customWidth="1"/>
    <col min="2344" max="2344" width="11.140625" style="14" customWidth="1"/>
    <col min="2345" max="2346" width="0" style="14" hidden="1" customWidth="1"/>
    <col min="2347" max="2347" width="11.85546875" style="14" customWidth="1"/>
    <col min="2348" max="2348" width="10.7109375" style="14" customWidth="1"/>
    <col min="2349" max="2350" width="0" style="14" hidden="1" customWidth="1"/>
    <col min="2351" max="2351" width="11.85546875" style="14" customWidth="1"/>
    <col min="2352" max="2352" width="10.42578125" style="14" bestFit="1" customWidth="1"/>
    <col min="2353" max="2354" width="0" style="14" hidden="1" customWidth="1"/>
    <col min="2355" max="2355" width="11.85546875" style="14" customWidth="1"/>
    <col min="2356" max="2356" width="10.42578125" style="14" bestFit="1" customWidth="1"/>
    <col min="2357" max="2358" width="0" style="14" hidden="1" customWidth="1"/>
    <col min="2359" max="2359" width="11.85546875" style="14" customWidth="1"/>
    <col min="2360" max="2360" width="11.7109375" style="14" customWidth="1"/>
    <col min="2361" max="2362" width="0" style="14" hidden="1" customWidth="1"/>
    <col min="2363" max="2363" width="11.85546875" style="14" customWidth="1"/>
    <col min="2364" max="2364" width="10.5703125" style="14" customWidth="1"/>
    <col min="2365" max="2366" width="0" style="14" hidden="1" customWidth="1"/>
    <col min="2367" max="2367" width="11.85546875" style="14" customWidth="1"/>
    <col min="2368" max="2368" width="10.42578125" style="14" bestFit="1" customWidth="1"/>
    <col min="2369" max="2370" width="0" style="14" hidden="1" customWidth="1"/>
    <col min="2371" max="2371" width="11.85546875" style="14" customWidth="1"/>
    <col min="2372" max="2372" width="11.7109375" style="14" customWidth="1"/>
    <col min="2373" max="2374" width="0" style="14" hidden="1" customWidth="1"/>
    <col min="2375" max="2375" width="11.85546875" style="14" customWidth="1"/>
    <col min="2376" max="2376" width="12.28515625" style="14" customWidth="1"/>
    <col min="2377" max="2378" width="0" style="14" hidden="1" customWidth="1"/>
    <col min="2379" max="2379" width="13.42578125" style="14" customWidth="1"/>
    <col min="2380" max="2380" width="11" style="14" customWidth="1"/>
    <col min="2381" max="2382" width="0" style="14" hidden="1" customWidth="1"/>
    <col min="2383" max="2383" width="12" style="14" customWidth="1"/>
    <col min="2384" max="2384" width="11" style="14" customWidth="1"/>
    <col min="2385" max="2386" width="0" style="14" hidden="1" customWidth="1"/>
    <col min="2387" max="2387" width="11.85546875" style="14" customWidth="1"/>
    <col min="2388" max="2388" width="10.7109375" style="14" customWidth="1"/>
    <col min="2389" max="2390" width="0" style="14" hidden="1" customWidth="1"/>
    <col min="2391" max="2391" width="12.7109375" style="14" bestFit="1" customWidth="1"/>
    <col min="2392" max="2392" width="10.42578125" style="14" bestFit="1" customWidth="1"/>
    <col min="2393" max="2394" width="0" style="14" hidden="1" customWidth="1"/>
    <col min="2395" max="2395" width="12.7109375" style="14" bestFit="1" customWidth="1"/>
    <col min="2396" max="2396" width="10.5703125" style="14" customWidth="1"/>
    <col min="2397" max="2398" width="0" style="14" hidden="1" customWidth="1"/>
    <col min="2399" max="2399" width="12.5703125" style="14" customWidth="1"/>
    <col min="2400" max="2400" width="10.5703125" style="14" customWidth="1"/>
    <col min="2401" max="2402" width="0" style="14" hidden="1" customWidth="1"/>
    <col min="2403" max="2403" width="12.28515625" style="14" customWidth="1"/>
    <col min="2404" max="2404" width="12.140625" style="14" customWidth="1"/>
    <col min="2405" max="2406" width="0" style="14" hidden="1" customWidth="1"/>
    <col min="2407" max="2407" width="13" style="14" customWidth="1"/>
    <col min="2408" max="2560" width="9.140625" style="14"/>
    <col min="2561" max="2561" width="1.5703125" style="14" customWidth="1"/>
    <col min="2562" max="2562" width="5.42578125" style="14" customWidth="1"/>
    <col min="2563" max="2563" width="20.85546875" style="14" customWidth="1"/>
    <col min="2564" max="2564" width="11.7109375" style="14" customWidth="1"/>
    <col min="2565" max="2565" width="11.140625" style="14" customWidth="1"/>
    <col min="2566" max="2566" width="15.7109375" style="14" customWidth="1"/>
    <col min="2567" max="2567" width="7.140625" style="14" customWidth="1"/>
    <col min="2568" max="2568" width="10.7109375" style="14" customWidth="1"/>
    <col min="2569" max="2570" width="0" style="14" hidden="1" customWidth="1"/>
    <col min="2571" max="2571" width="11.85546875" style="14" customWidth="1"/>
    <col min="2572" max="2572" width="10.7109375" style="14" customWidth="1"/>
    <col min="2573" max="2574" width="0" style="14" hidden="1" customWidth="1"/>
    <col min="2575" max="2575" width="11.85546875" style="14" customWidth="1"/>
    <col min="2576" max="2576" width="10.7109375" style="14" customWidth="1"/>
    <col min="2577" max="2578" width="0" style="14" hidden="1" customWidth="1"/>
    <col min="2579" max="2579" width="11.85546875" style="14" customWidth="1"/>
    <col min="2580" max="2580" width="10.7109375" style="14" customWidth="1"/>
    <col min="2581" max="2582" width="0" style="14" hidden="1" customWidth="1"/>
    <col min="2583" max="2583" width="11.85546875" style="14" customWidth="1"/>
    <col min="2584" max="2584" width="10.7109375" style="14" customWidth="1"/>
    <col min="2585" max="2586" width="0" style="14" hidden="1" customWidth="1"/>
    <col min="2587" max="2587" width="11.85546875" style="14" customWidth="1"/>
    <col min="2588" max="2588" width="10.7109375" style="14" customWidth="1"/>
    <col min="2589" max="2590" width="0" style="14" hidden="1" customWidth="1"/>
    <col min="2591" max="2591" width="11.85546875" style="14" customWidth="1"/>
    <col min="2592" max="2592" width="11.42578125" style="14" customWidth="1"/>
    <col min="2593" max="2594" width="0" style="14" hidden="1" customWidth="1"/>
    <col min="2595" max="2595" width="11.85546875" style="14" customWidth="1"/>
    <col min="2596" max="2596" width="12.42578125" style="14" customWidth="1"/>
    <col min="2597" max="2598" width="0" style="14" hidden="1" customWidth="1"/>
    <col min="2599" max="2599" width="11.85546875" style="14" customWidth="1"/>
    <col min="2600" max="2600" width="11.140625" style="14" customWidth="1"/>
    <col min="2601" max="2602" width="0" style="14" hidden="1" customWidth="1"/>
    <col min="2603" max="2603" width="11.85546875" style="14" customWidth="1"/>
    <col min="2604" max="2604" width="10.7109375" style="14" customWidth="1"/>
    <col min="2605" max="2606" width="0" style="14" hidden="1" customWidth="1"/>
    <col min="2607" max="2607" width="11.85546875" style="14" customWidth="1"/>
    <col min="2608" max="2608" width="10.42578125" style="14" bestFit="1" customWidth="1"/>
    <col min="2609" max="2610" width="0" style="14" hidden="1" customWidth="1"/>
    <col min="2611" max="2611" width="11.85546875" style="14" customWidth="1"/>
    <col min="2612" max="2612" width="10.42578125" style="14" bestFit="1" customWidth="1"/>
    <col min="2613" max="2614" width="0" style="14" hidden="1" customWidth="1"/>
    <col min="2615" max="2615" width="11.85546875" style="14" customWidth="1"/>
    <col min="2616" max="2616" width="11.7109375" style="14" customWidth="1"/>
    <col min="2617" max="2618" width="0" style="14" hidden="1" customWidth="1"/>
    <col min="2619" max="2619" width="11.85546875" style="14" customWidth="1"/>
    <col min="2620" max="2620" width="10.5703125" style="14" customWidth="1"/>
    <col min="2621" max="2622" width="0" style="14" hidden="1" customWidth="1"/>
    <col min="2623" max="2623" width="11.85546875" style="14" customWidth="1"/>
    <col min="2624" max="2624" width="10.42578125" style="14" bestFit="1" customWidth="1"/>
    <col min="2625" max="2626" width="0" style="14" hidden="1" customWidth="1"/>
    <col min="2627" max="2627" width="11.85546875" style="14" customWidth="1"/>
    <col min="2628" max="2628" width="11.7109375" style="14" customWidth="1"/>
    <col min="2629" max="2630" width="0" style="14" hidden="1" customWidth="1"/>
    <col min="2631" max="2631" width="11.85546875" style="14" customWidth="1"/>
    <col min="2632" max="2632" width="12.28515625" style="14" customWidth="1"/>
    <col min="2633" max="2634" width="0" style="14" hidden="1" customWidth="1"/>
    <col min="2635" max="2635" width="13.42578125" style="14" customWidth="1"/>
    <col min="2636" max="2636" width="11" style="14" customWidth="1"/>
    <col min="2637" max="2638" width="0" style="14" hidden="1" customWidth="1"/>
    <col min="2639" max="2639" width="12" style="14" customWidth="1"/>
    <col min="2640" max="2640" width="11" style="14" customWidth="1"/>
    <col min="2641" max="2642" width="0" style="14" hidden="1" customWidth="1"/>
    <col min="2643" max="2643" width="11.85546875" style="14" customWidth="1"/>
    <col min="2644" max="2644" width="10.7109375" style="14" customWidth="1"/>
    <col min="2645" max="2646" width="0" style="14" hidden="1" customWidth="1"/>
    <col min="2647" max="2647" width="12.7109375" style="14" bestFit="1" customWidth="1"/>
    <col min="2648" max="2648" width="10.42578125" style="14" bestFit="1" customWidth="1"/>
    <col min="2649" max="2650" width="0" style="14" hidden="1" customWidth="1"/>
    <col min="2651" max="2651" width="12.7109375" style="14" bestFit="1" customWidth="1"/>
    <col min="2652" max="2652" width="10.5703125" style="14" customWidth="1"/>
    <col min="2653" max="2654" width="0" style="14" hidden="1" customWidth="1"/>
    <col min="2655" max="2655" width="12.5703125" style="14" customWidth="1"/>
    <col min="2656" max="2656" width="10.5703125" style="14" customWidth="1"/>
    <col min="2657" max="2658" width="0" style="14" hidden="1" customWidth="1"/>
    <col min="2659" max="2659" width="12.28515625" style="14" customWidth="1"/>
    <col min="2660" max="2660" width="12.140625" style="14" customWidth="1"/>
    <col min="2661" max="2662" width="0" style="14" hidden="1" customWidth="1"/>
    <col min="2663" max="2663" width="13" style="14" customWidth="1"/>
    <col min="2664" max="2816" width="9.140625" style="14"/>
    <col min="2817" max="2817" width="1.5703125" style="14" customWidth="1"/>
    <col min="2818" max="2818" width="5.42578125" style="14" customWidth="1"/>
    <col min="2819" max="2819" width="20.85546875" style="14" customWidth="1"/>
    <col min="2820" max="2820" width="11.7109375" style="14" customWidth="1"/>
    <col min="2821" max="2821" width="11.140625" style="14" customWidth="1"/>
    <col min="2822" max="2822" width="15.7109375" style="14" customWidth="1"/>
    <col min="2823" max="2823" width="7.140625" style="14" customWidth="1"/>
    <col min="2824" max="2824" width="10.7109375" style="14" customWidth="1"/>
    <col min="2825" max="2826" width="0" style="14" hidden="1" customWidth="1"/>
    <col min="2827" max="2827" width="11.85546875" style="14" customWidth="1"/>
    <col min="2828" max="2828" width="10.7109375" style="14" customWidth="1"/>
    <col min="2829" max="2830" width="0" style="14" hidden="1" customWidth="1"/>
    <col min="2831" max="2831" width="11.85546875" style="14" customWidth="1"/>
    <col min="2832" max="2832" width="10.7109375" style="14" customWidth="1"/>
    <col min="2833" max="2834" width="0" style="14" hidden="1" customWidth="1"/>
    <col min="2835" max="2835" width="11.85546875" style="14" customWidth="1"/>
    <col min="2836" max="2836" width="10.7109375" style="14" customWidth="1"/>
    <col min="2837" max="2838" width="0" style="14" hidden="1" customWidth="1"/>
    <col min="2839" max="2839" width="11.85546875" style="14" customWidth="1"/>
    <col min="2840" max="2840" width="10.7109375" style="14" customWidth="1"/>
    <col min="2841" max="2842" width="0" style="14" hidden="1" customWidth="1"/>
    <col min="2843" max="2843" width="11.85546875" style="14" customWidth="1"/>
    <col min="2844" max="2844" width="10.7109375" style="14" customWidth="1"/>
    <col min="2845" max="2846" width="0" style="14" hidden="1" customWidth="1"/>
    <col min="2847" max="2847" width="11.85546875" style="14" customWidth="1"/>
    <col min="2848" max="2848" width="11.42578125" style="14" customWidth="1"/>
    <col min="2849" max="2850" width="0" style="14" hidden="1" customWidth="1"/>
    <col min="2851" max="2851" width="11.85546875" style="14" customWidth="1"/>
    <col min="2852" max="2852" width="12.42578125" style="14" customWidth="1"/>
    <col min="2853" max="2854" width="0" style="14" hidden="1" customWidth="1"/>
    <col min="2855" max="2855" width="11.85546875" style="14" customWidth="1"/>
    <col min="2856" max="2856" width="11.140625" style="14" customWidth="1"/>
    <col min="2857" max="2858" width="0" style="14" hidden="1" customWidth="1"/>
    <col min="2859" max="2859" width="11.85546875" style="14" customWidth="1"/>
    <col min="2860" max="2860" width="10.7109375" style="14" customWidth="1"/>
    <col min="2861" max="2862" width="0" style="14" hidden="1" customWidth="1"/>
    <col min="2863" max="2863" width="11.85546875" style="14" customWidth="1"/>
    <col min="2864" max="2864" width="10.42578125" style="14" bestFit="1" customWidth="1"/>
    <col min="2865" max="2866" width="0" style="14" hidden="1" customWidth="1"/>
    <col min="2867" max="2867" width="11.85546875" style="14" customWidth="1"/>
    <col min="2868" max="2868" width="10.42578125" style="14" bestFit="1" customWidth="1"/>
    <col min="2869" max="2870" width="0" style="14" hidden="1" customWidth="1"/>
    <col min="2871" max="2871" width="11.85546875" style="14" customWidth="1"/>
    <col min="2872" max="2872" width="11.7109375" style="14" customWidth="1"/>
    <col min="2873" max="2874" width="0" style="14" hidden="1" customWidth="1"/>
    <col min="2875" max="2875" width="11.85546875" style="14" customWidth="1"/>
    <col min="2876" max="2876" width="10.5703125" style="14" customWidth="1"/>
    <col min="2877" max="2878" width="0" style="14" hidden="1" customWidth="1"/>
    <col min="2879" max="2879" width="11.85546875" style="14" customWidth="1"/>
    <col min="2880" max="2880" width="10.42578125" style="14" bestFit="1" customWidth="1"/>
    <col min="2881" max="2882" width="0" style="14" hidden="1" customWidth="1"/>
    <col min="2883" max="2883" width="11.85546875" style="14" customWidth="1"/>
    <col min="2884" max="2884" width="11.7109375" style="14" customWidth="1"/>
    <col min="2885" max="2886" width="0" style="14" hidden="1" customWidth="1"/>
    <col min="2887" max="2887" width="11.85546875" style="14" customWidth="1"/>
    <col min="2888" max="2888" width="12.28515625" style="14" customWidth="1"/>
    <col min="2889" max="2890" width="0" style="14" hidden="1" customWidth="1"/>
    <col min="2891" max="2891" width="13.42578125" style="14" customWidth="1"/>
    <col min="2892" max="2892" width="11" style="14" customWidth="1"/>
    <col min="2893" max="2894" width="0" style="14" hidden="1" customWidth="1"/>
    <col min="2895" max="2895" width="12" style="14" customWidth="1"/>
    <col min="2896" max="2896" width="11" style="14" customWidth="1"/>
    <col min="2897" max="2898" width="0" style="14" hidden="1" customWidth="1"/>
    <col min="2899" max="2899" width="11.85546875" style="14" customWidth="1"/>
    <col min="2900" max="2900" width="10.7109375" style="14" customWidth="1"/>
    <col min="2901" max="2902" width="0" style="14" hidden="1" customWidth="1"/>
    <col min="2903" max="2903" width="12.7109375" style="14" bestFit="1" customWidth="1"/>
    <col min="2904" max="2904" width="10.42578125" style="14" bestFit="1" customWidth="1"/>
    <col min="2905" max="2906" width="0" style="14" hidden="1" customWidth="1"/>
    <col min="2907" max="2907" width="12.7109375" style="14" bestFit="1" customWidth="1"/>
    <col min="2908" max="2908" width="10.5703125" style="14" customWidth="1"/>
    <col min="2909" max="2910" width="0" style="14" hidden="1" customWidth="1"/>
    <col min="2911" max="2911" width="12.5703125" style="14" customWidth="1"/>
    <col min="2912" max="2912" width="10.5703125" style="14" customWidth="1"/>
    <col min="2913" max="2914" width="0" style="14" hidden="1" customWidth="1"/>
    <col min="2915" max="2915" width="12.28515625" style="14" customWidth="1"/>
    <col min="2916" max="2916" width="12.140625" style="14" customWidth="1"/>
    <col min="2917" max="2918" width="0" style="14" hidden="1" customWidth="1"/>
    <col min="2919" max="2919" width="13" style="14" customWidth="1"/>
    <col min="2920" max="3072" width="9.140625" style="14"/>
    <col min="3073" max="3073" width="1.5703125" style="14" customWidth="1"/>
    <col min="3074" max="3074" width="5.42578125" style="14" customWidth="1"/>
    <col min="3075" max="3075" width="20.85546875" style="14" customWidth="1"/>
    <col min="3076" max="3076" width="11.7109375" style="14" customWidth="1"/>
    <col min="3077" max="3077" width="11.140625" style="14" customWidth="1"/>
    <col min="3078" max="3078" width="15.7109375" style="14" customWidth="1"/>
    <col min="3079" max="3079" width="7.140625" style="14" customWidth="1"/>
    <col min="3080" max="3080" width="10.7109375" style="14" customWidth="1"/>
    <col min="3081" max="3082" width="0" style="14" hidden="1" customWidth="1"/>
    <col min="3083" max="3083" width="11.85546875" style="14" customWidth="1"/>
    <col min="3084" max="3084" width="10.7109375" style="14" customWidth="1"/>
    <col min="3085" max="3086" width="0" style="14" hidden="1" customWidth="1"/>
    <col min="3087" max="3087" width="11.85546875" style="14" customWidth="1"/>
    <col min="3088" max="3088" width="10.7109375" style="14" customWidth="1"/>
    <col min="3089" max="3090" width="0" style="14" hidden="1" customWidth="1"/>
    <col min="3091" max="3091" width="11.85546875" style="14" customWidth="1"/>
    <col min="3092" max="3092" width="10.7109375" style="14" customWidth="1"/>
    <col min="3093" max="3094" width="0" style="14" hidden="1" customWidth="1"/>
    <col min="3095" max="3095" width="11.85546875" style="14" customWidth="1"/>
    <col min="3096" max="3096" width="10.7109375" style="14" customWidth="1"/>
    <col min="3097" max="3098" width="0" style="14" hidden="1" customWidth="1"/>
    <col min="3099" max="3099" width="11.85546875" style="14" customWidth="1"/>
    <col min="3100" max="3100" width="10.7109375" style="14" customWidth="1"/>
    <col min="3101" max="3102" width="0" style="14" hidden="1" customWidth="1"/>
    <col min="3103" max="3103" width="11.85546875" style="14" customWidth="1"/>
    <col min="3104" max="3104" width="11.42578125" style="14" customWidth="1"/>
    <col min="3105" max="3106" width="0" style="14" hidden="1" customWidth="1"/>
    <col min="3107" max="3107" width="11.85546875" style="14" customWidth="1"/>
    <col min="3108" max="3108" width="12.42578125" style="14" customWidth="1"/>
    <col min="3109" max="3110" width="0" style="14" hidden="1" customWidth="1"/>
    <col min="3111" max="3111" width="11.85546875" style="14" customWidth="1"/>
    <col min="3112" max="3112" width="11.140625" style="14" customWidth="1"/>
    <col min="3113" max="3114" width="0" style="14" hidden="1" customWidth="1"/>
    <col min="3115" max="3115" width="11.85546875" style="14" customWidth="1"/>
    <col min="3116" max="3116" width="10.7109375" style="14" customWidth="1"/>
    <col min="3117" max="3118" width="0" style="14" hidden="1" customWidth="1"/>
    <col min="3119" max="3119" width="11.85546875" style="14" customWidth="1"/>
    <col min="3120" max="3120" width="10.42578125" style="14" bestFit="1" customWidth="1"/>
    <col min="3121" max="3122" width="0" style="14" hidden="1" customWidth="1"/>
    <col min="3123" max="3123" width="11.85546875" style="14" customWidth="1"/>
    <col min="3124" max="3124" width="10.42578125" style="14" bestFit="1" customWidth="1"/>
    <col min="3125" max="3126" width="0" style="14" hidden="1" customWidth="1"/>
    <col min="3127" max="3127" width="11.85546875" style="14" customWidth="1"/>
    <col min="3128" max="3128" width="11.7109375" style="14" customWidth="1"/>
    <col min="3129" max="3130" width="0" style="14" hidden="1" customWidth="1"/>
    <col min="3131" max="3131" width="11.85546875" style="14" customWidth="1"/>
    <col min="3132" max="3132" width="10.5703125" style="14" customWidth="1"/>
    <col min="3133" max="3134" width="0" style="14" hidden="1" customWidth="1"/>
    <col min="3135" max="3135" width="11.85546875" style="14" customWidth="1"/>
    <col min="3136" max="3136" width="10.42578125" style="14" bestFit="1" customWidth="1"/>
    <col min="3137" max="3138" width="0" style="14" hidden="1" customWidth="1"/>
    <col min="3139" max="3139" width="11.85546875" style="14" customWidth="1"/>
    <col min="3140" max="3140" width="11.7109375" style="14" customWidth="1"/>
    <col min="3141" max="3142" width="0" style="14" hidden="1" customWidth="1"/>
    <col min="3143" max="3143" width="11.85546875" style="14" customWidth="1"/>
    <col min="3144" max="3144" width="12.28515625" style="14" customWidth="1"/>
    <col min="3145" max="3146" width="0" style="14" hidden="1" customWidth="1"/>
    <col min="3147" max="3147" width="13.42578125" style="14" customWidth="1"/>
    <col min="3148" max="3148" width="11" style="14" customWidth="1"/>
    <col min="3149" max="3150" width="0" style="14" hidden="1" customWidth="1"/>
    <col min="3151" max="3151" width="12" style="14" customWidth="1"/>
    <col min="3152" max="3152" width="11" style="14" customWidth="1"/>
    <col min="3153" max="3154" width="0" style="14" hidden="1" customWidth="1"/>
    <col min="3155" max="3155" width="11.85546875" style="14" customWidth="1"/>
    <col min="3156" max="3156" width="10.7109375" style="14" customWidth="1"/>
    <col min="3157" max="3158" width="0" style="14" hidden="1" customWidth="1"/>
    <col min="3159" max="3159" width="12.7109375" style="14" bestFit="1" customWidth="1"/>
    <col min="3160" max="3160" width="10.42578125" style="14" bestFit="1" customWidth="1"/>
    <col min="3161" max="3162" width="0" style="14" hidden="1" customWidth="1"/>
    <col min="3163" max="3163" width="12.7109375" style="14" bestFit="1" customWidth="1"/>
    <col min="3164" max="3164" width="10.5703125" style="14" customWidth="1"/>
    <col min="3165" max="3166" width="0" style="14" hidden="1" customWidth="1"/>
    <col min="3167" max="3167" width="12.5703125" style="14" customWidth="1"/>
    <col min="3168" max="3168" width="10.5703125" style="14" customWidth="1"/>
    <col min="3169" max="3170" width="0" style="14" hidden="1" customWidth="1"/>
    <col min="3171" max="3171" width="12.28515625" style="14" customWidth="1"/>
    <col min="3172" max="3172" width="12.140625" style="14" customWidth="1"/>
    <col min="3173" max="3174" width="0" style="14" hidden="1" customWidth="1"/>
    <col min="3175" max="3175" width="13" style="14" customWidth="1"/>
    <col min="3176" max="3328" width="9.140625" style="14"/>
    <col min="3329" max="3329" width="1.5703125" style="14" customWidth="1"/>
    <col min="3330" max="3330" width="5.42578125" style="14" customWidth="1"/>
    <col min="3331" max="3331" width="20.85546875" style="14" customWidth="1"/>
    <col min="3332" max="3332" width="11.7109375" style="14" customWidth="1"/>
    <col min="3333" max="3333" width="11.140625" style="14" customWidth="1"/>
    <col min="3334" max="3334" width="15.7109375" style="14" customWidth="1"/>
    <col min="3335" max="3335" width="7.140625" style="14" customWidth="1"/>
    <col min="3336" max="3336" width="10.7109375" style="14" customWidth="1"/>
    <col min="3337" max="3338" width="0" style="14" hidden="1" customWidth="1"/>
    <col min="3339" max="3339" width="11.85546875" style="14" customWidth="1"/>
    <col min="3340" max="3340" width="10.7109375" style="14" customWidth="1"/>
    <col min="3341" max="3342" width="0" style="14" hidden="1" customWidth="1"/>
    <col min="3343" max="3343" width="11.85546875" style="14" customWidth="1"/>
    <col min="3344" max="3344" width="10.7109375" style="14" customWidth="1"/>
    <col min="3345" max="3346" width="0" style="14" hidden="1" customWidth="1"/>
    <col min="3347" max="3347" width="11.85546875" style="14" customWidth="1"/>
    <col min="3348" max="3348" width="10.7109375" style="14" customWidth="1"/>
    <col min="3349" max="3350" width="0" style="14" hidden="1" customWidth="1"/>
    <col min="3351" max="3351" width="11.85546875" style="14" customWidth="1"/>
    <col min="3352" max="3352" width="10.7109375" style="14" customWidth="1"/>
    <col min="3353" max="3354" width="0" style="14" hidden="1" customWidth="1"/>
    <col min="3355" max="3355" width="11.85546875" style="14" customWidth="1"/>
    <col min="3356" max="3356" width="10.7109375" style="14" customWidth="1"/>
    <col min="3357" max="3358" width="0" style="14" hidden="1" customWidth="1"/>
    <col min="3359" max="3359" width="11.85546875" style="14" customWidth="1"/>
    <col min="3360" max="3360" width="11.42578125" style="14" customWidth="1"/>
    <col min="3361" max="3362" width="0" style="14" hidden="1" customWidth="1"/>
    <col min="3363" max="3363" width="11.85546875" style="14" customWidth="1"/>
    <col min="3364" max="3364" width="12.42578125" style="14" customWidth="1"/>
    <col min="3365" max="3366" width="0" style="14" hidden="1" customWidth="1"/>
    <col min="3367" max="3367" width="11.85546875" style="14" customWidth="1"/>
    <col min="3368" max="3368" width="11.140625" style="14" customWidth="1"/>
    <col min="3369" max="3370" width="0" style="14" hidden="1" customWidth="1"/>
    <col min="3371" max="3371" width="11.85546875" style="14" customWidth="1"/>
    <col min="3372" max="3372" width="10.7109375" style="14" customWidth="1"/>
    <col min="3373" max="3374" width="0" style="14" hidden="1" customWidth="1"/>
    <col min="3375" max="3375" width="11.85546875" style="14" customWidth="1"/>
    <col min="3376" max="3376" width="10.42578125" style="14" bestFit="1" customWidth="1"/>
    <col min="3377" max="3378" width="0" style="14" hidden="1" customWidth="1"/>
    <col min="3379" max="3379" width="11.85546875" style="14" customWidth="1"/>
    <col min="3380" max="3380" width="10.42578125" style="14" bestFit="1" customWidth="1"/>
    <col min="3381" max="3382" width="0" style="14" hidden="1" customWidth="1"/>
    <col min="3383" max="3383" width="11.85546875" style="14" customWidth="1"/>
    <col min="3384" max="3384" width="11.7109375" style="14" customWidth="1"/>
    <col min="3385" max="3386" width="0" style="14" hidden="1" customWidth="1"/>
    <col min="3387" max="3387" width="11.85546875" style="14" customWidth="1"/>
    <col min="3388" max="3388" width="10.5703125" style="14" customWidth="1"/>
    <col min="3389" max="3390" width="0" style="14" hidden="1" customWidth="1"/>
    <col min="3391" max="3391" width="11.85546875" style="14" customWidth="1"/>
    <col min="3392" max="3392" width="10.42578125" style="14" bestFit="1" customWidth="1"/>
    <col min="3393" max="3394" width="0" style="14" hidden="1" customWidth="1"/>
    <col min="3395" max="3395" width="11.85546875" style="14" customWidth="1"/>
    <col min="3396" max="3396" width="11.7109375" style="14" customWidth="1"/>
    <col min="3397" max="3398" width="0" style="14" hidden="1" customWidth="1"/>
    <col min="3399" max="3399" width="11.85546875" style="14" customWidth="1"/>
    <col min="3400" max="3400" width="12.28515625" style="14" customWidth="1"/>
    <col min="3401" max="3402" width="0" style="14" hidden="1" customWidth="1"/>
    <col min="3403" max="3403" width="13.42578125" style="14" customWidth="1"/>
    <col min="3404" max="3404" width="11" style="14" customWidth="1"/>
    <col min="3405" max="3406" width="0" style="14" hidden="1" customWidth="1"/>
    <col min="3407" max="3407" width="12" style="14" customWidth="1"/>
    <col min="3408" max="3408" width="11" style="14" customWidth="1"/>
    <col min="3409" max="3410" width="0" style="14" hidden="1" customWidth="1"/>
    <col min="3411" max="3411" width="11.85546875" style="14" customWidth="1"/>
    <col min="3412" max="3412" width="10.7109375" style="14" customWidth="1"/>
    <col min="3413" max="3414" width="0" style="14" hidden="1" customWidth="1"/>
    <col min="3415" max="3415" width="12.7109375" style="14" bestFit="1" customWidth="1"/>
    <col min="3416" max="3416" width="10.42578125" style="14" bestFit="1" customWidth="1"/>
    <col min="3417" max="3418" width="0" style="14" hidden="1" customWidth="1"/>
    <col min="3419" max="3419" width="12.7109375" style="14" bestFit="1" customWidth="1"/>
    <col min="3420" max="3420" width="10.5703125" style="14" customWidth="1"/>
    <col min="3421" max="3422" width="0" style="14" hidden="1" customWidth="1"/>
    <col min="3423" max="3423" width="12.5703125" style="14" customWidth="1"/>
    <col min="3424" max="3424" width="10.5703125" style="14" customWidth="1"/>
    <col min="3425" max="3426" width="0" style="14" hidden="1" customWidth="1"/>
    <col min="3427" max="3427" width="12.28515625" style="14" customWidth="1"/>
    <col min="3428" max="3428" width="12.140625" style="14" customWidth="1"/>
    <col min="3429" max="3430" width="0" style="14" hidden="1" customWidth="1"/>
    <col min="3431" max="3431" width="13" style="14" customWidth="1"/>
    <col min="3432" max="3584" width="9.140625" style="14"/>
    <col min="3585" max="3585" width="1.5703125" style="14" customWidth="1"/>
    <col min="3586" max="3586" width="5.42578125" style="14" customWidth="1"/>
    <col min="3587" max="3587" width="20.85546875" style="14" customWidth="1"/>
    <col min="3588" max="3588" width="11.7109375" style="14" customWidth="1"/>
    <col min="3589" max="3589" width="11.140625" style="14" customWidth="1"/>
    <col min="3590" max="3590" width="15.7109375" style="14" customWidth="1"/>
    <col min="3591" max="3591" width="7.140625" style="14" customWidth="1"/>
    <col min="3592" max="3592" width="10.7109375" style="14" customWidth="1"/>
    <col min="3593" max="3594" width="0" style="14" hidden="1" customWidth="1"/>
    <col min="3595" max="3595" width="11.85546875" style="14" customWidth="1"/>
    <col min="3596" max="3596" width="10.7109375" style="14" customWidth="1"/>
    <col min="3597" max="3598" width="0" style="14" hidden="1" customWidth="1"/>
    <col min="3599" max="3599" width="11.85546875" style="14" customWidth="1"/>
    <col min="3600" max="3600" width="10.7109375" style="14" customWidth="1"/>
    <col min="3601" max="3602" width="0" style="14" hidden="1" customWidth="1"/>
    <col min="3603" max="3603" width="11.85546875" style="14" customWidth="1"/>
    <col min="3604" max="3604" width="10.7109375" style="14" customWidth="1"/>
    <col min="3605" max="3606" width="0" style="14" hidden="1" customWidth="1"/>
    <col min="3607" max="3607" width="11.85546875" style="14" customWidth="1"/>
    <col min="3608" max="3608" width="10.7109375" style="14" customWidth="1"/>
    <col min="3609" max="3610" width="0" style="14" hidden="1" customWidth="1"/>
    <col min="3611" max="3611" width="11.85546875" style="14" customWidth="1"/>
    <col min="3612" max="3612" width="10.7109375" style="14" customWidth="1"/>
    <col min="3613" max="3614" width="0" style="14" hidden="1" customWidth="1"/>
    <col min="3615" max="3615" width="11.85546875" style="14" customWidth="1"/>
    <col min="3616" max="3616" width="11.42578125" style="14" customWidth="1"/>
    <col min="3617" max="3618" width="0" style="14" hidden="1" customWidth="1"/>
    <col min="3619" max="3619" width="11.85546875" style="14" customWidth="1"/>
    <col min="3620" max="3620" width="12.42578125" style="14" customWidth="1"/>
    <col min="3621" max="3622" width="0" style="14" hidden="1" customWidth="1"/>
    <col min="3623" max="3623" width="11.85546875" style="14" customWidth="1"/>
    <col min="3624" max="3624" width="11.140625" style="14" customWidth="1"/>
    <col min="3625" max="3626" width="0" style="14" hidden="1" customWidth="1"/>
    <col min="3627" max="3627" width="11.85546875" style="14" customWidth="1"/>
    <col min="3628" max="3628" width="10.7109375" style="14" customWidth="1"/>
    <col min="3629" max="3630" width="0" style="14" hidden="1" customWidth="1"/>
    <col min="3631" max="3631" width="11.85546875" style="14" customWidth="1"/>
    <col min="3632" max="3632" width="10.42578125" style="14" bestFit="1" customWidth="1"/>
    <col min="3633" max="3634" width="0" style="14" hidden="1" customWidth="1"/>
    <col min="3635" max="3635" width="11.85546875" style="14" customWidth="1"/>
    <col min="3636" max="3636" width="10.42578125" style="14" bestFit="1" customWidth="1"/>
    <col min="3637" max="3638" width="0" style="14" hidden="1" customWidth="1"/>
    <col min="3639" max="3639" width="11.85546875" style="14" customWidth="1"/>
    <col min="3640" max="3640" width="11.7109375" style="14" customWidth="1"/>
    <col min="3641" max="3642" width="0" style="14" hidden="1" customWidth="1"/>
    <col min="3643" max="3643" width="11.85546875" style="14" customWidth="1"/>
    <col min="3644" max="3644" width="10.5703125" style="14" customWidth="1"/>
    <col min="3645" max="3646" width="0" style="14" hidden="1" customWidth="1"/>
    <col min="3647" max="3647" width="11.85546875" style="14" customWidth="1"/>
    <col min="3648" max="3648" width="10.42578125" style="14" bestFit="1" customWidth="1"/>
    <col min="3649" max="3650" width="0" style="14" hidden="1" customWidth="1"/>
    <col min="3651" max="3651" width="11.85546875" style="14" customWidth="1"/>
    <col min="3652" max="3652" width="11.7109375" style="14" customWidth="1"/>
    <col min="3653" max="3654" width="0" style="14" hidden="1" customWidth="1"/>
    <col min="3655" max="3655" width="11.85546875" style="14" customWidth="1"/>
    <col min="3656" max="3656" width="12.28515625" style="14" customWidth="1"/>
    <col min="3657" max="3658" width="0" style="14" hidden="1" customWidth="1"/>
    <col min="3659" max="3659" width="13.42578125" style="14" customWidth="1"/>
    <col min="3660" max="3660" width="11" style="14" customWidth="1"/>
    <col min="3661" max="3662" width="0" style="14" hidden="1" customWidth="1"/>
    <col min="3663" max="3663" width="12" style="14" customWidth="1"/>
    <col min="3664" max="3664" width="11" style="14" customWidth="1"/>
    <col min="3665" max="3666" width="0" style="14" hidden="1" customWidth="1"/>
    <col min="3667" max="3667" width="11.85546875" style="14" customWidth="1"/>
    <col min="3668" max="3668" width="10.7109375" style="14" customWidth="1"/>
    <col min="3669" max="3670" width="0" style="14" hidden="1" customWidth="1"/>
    <col min="3671" max="3671" width="12.7109375" style="14" bestFit="1" customWidth="1"/>
    <col min="3672" max="3672" width="10.42578125" style="14" bestFit="1" customWidth="1"/>
    <col min="3673" max="3674" width="0" style="14" hidden="1" customWidth="1"/>
    <col min="3675" max="3675" width="12.7109375" style="14" bestFit="1" customWidth="1"/>
    <col min="3676" max="3676" width="10.5703125" style="14" customWidth="1"/>
    <col min="3677" max="3678" width="0" style="14" hidden="1" customWidth="1"/>
    <col min="3679" max="3679" width="12.5703125" style="14" customWidth="1"/>
    <col min="3680" max="3680" width="10.5703125" style="14" customWidth="1"/>
    <col min="3681" max="3682" width="0" style="14" hidden="1" customWidth="1"/>
    <col min="3683" max="3683" width="12.28515625" style="14" customWidth="1"/>
    <col min="3684" max="3684" width="12.140625" style="14" customWidth="1"/>
    <col min="3685" max="3686" width="0" style="14" hidden="1" customWidth="1"/>
    <col min="3687" max="3687" width="13" style="14" customWidth="1"/>
    <col min="3688" max="3840" width="9.140625" style="14"/>
    <col min="3841" max="3841" width="1.5703125" style="14" customWidth="1"/>
    <col min="3842" max="3842" width="5.42578125" style="14" customWidth="1"/>
    <col min="3843" max="3843" width="20.85546875" style="14" customWidth="1"/>
    <col min="3844" max="3844" width="11.7109375" style="14" customWidth="1"/>
    <col min="3845" max="3845" width="11.140625" style="14" customWidth="1"/>
    <col min="3846" max="3846" width="15.7109375" style="14" customWidth="1"/>
    <col min="3847" max="3847" width="7.140625" style="14" customWidth="1"/>
    <col min="3848" max="3848" width="10.7109375" style="14" customWidth="1"/>
    <col min="3849" max="3850" width="0" style="14" hidden="1" customWidth="1"/>
    <col min="3851" max="3851" width="11.85546875" style="14" customWidth="1"/>
    <col min="3852" max="3852" width="10.7109375" style="14" customWidth="1"/>
    <col min="3853" max="3854" width="0" style="14" hidden="1" customWidth="1"/>
    <col min="3855" max="3855" width="11.85546875" style="14" customWidth="1"/>
    <col min="3856" max="3856" width="10.7109375" style="14" customWidth="1"/>
    <col min="3857" max="3858" width="0" style="14" hidden="1" customWidth="1"/>
    <col min="3859" max="3859" width="11.85546875" style="14" customWidth="1"/>
    <col min="3860" max="3860" width="10.7109375" style="14" customWidth="1"/>
    <col min="3861" max="3862" width="0" style="14" hidden="1" customWidth="1"/>
    <col min="3863" max="3863" width="11.85546875" style="14" customWidth="1"/>
    <col min="3864" max="3864" width="10.7109375" style="14" customWidth="1"/>
    <col min="3865" max="3866" width="0" style="14" hidden="1" customWidth="1"/>
    <col min="3867" max="3867" width="11.85546875" style="14" customWidth="1"/>
    <col min="3868" max="3868" width="10.7109375" style="14" customWidth="1"/>
    <col min="3869" max="3870" width="0" style="14" hidden="1" customWidth="1"/>
    <col min="3871" max="3871" width="11.85546875" style="14" customWidth="1"/>
    <col min="3872" max="3872" width="11.42578125" style="14" customWidth="1"/>
    <col min="3873" max="3874" width="0" style="14" hidden="1" customWidth="1"/>
    <col min="3875" max="3875" width="11.85546875" style="14" customWidth="1"/>
    <col min="3876" max="3876" width="12.42578125" style="14" customWidth="1"/>
    <col min="3877" max="3878" width="0" style="14" hidden="1" customWidth="1"/>
    <col min="3879" max="3879" width="11.85546875" style="14" customWidth="1"/>
    <col min="3880" max="3880" width="11.140625" style="14" customWidth="1"/>
    <col min="3881" max="3882" width="0" style="14" hidden="1" customWidth="1"/>
    <col min="3883" max="3883" width="11.85546875" style="14" customWidth="1"/>
    <col min="3884" max="3884" width="10.7109375" style="14" customWidth="1"/>
    <col min="3885" max="3886" width="0" style="14" hidden="1" customWidth="1"/>
    <col min="3887" max="3887" width="11.85546875" style="14" customWidth="1"/>
    <col min="3888" max="3888" width="10.42578125" style="14" bestFit="1" customWidth="1"/>
    <col min="3889" max="3890" width="0" style="14" hidden="1" customWidth="1"/>
    <col min="3891" max="3891" width="11.85546875" style="14" customWidth="1"/>
    <col min="3892" max="3892" width="10.42578125" style="14" bestFit="1" customWidth="1"/>
    <col min="3893" max="3894" width="0" style="14" hidden="1" customWidth="1"/>
    <col min="3895" max="3895" width="11.85546875" style="14" customWidth="1"/>
    <col min="3896" max="3896" width="11.7109375" style="14" customWidth="1"/>
    <col min="3897" max="3898" width="0" style="14" hidden="1" customWidth="1"/>
    <col min="3899" max="3899" width="11.85546875" style="14" customWidth="1"/>
    <col min="3900" max="3900" width="10.5703125" style="14" customWidth="1"/>
    <col min="3901" max="3902" width="0" style="14" hidden="1" customWidth="1"/>
    <col min="3903" max="3903" width="11.85546875" style="14" customWidth="1"/>
    <col min="3904" max="3904" width="10.42578125" style="14" bestFit="1" customWidth="1"/>
    <col min="3905" max="3906" width="0" style="14" hidden="1" customWidth="1"/>
    <col min="3907" max="3907" width="11.85546875" style="14" customWidth="1"/>
    <col min="3908" max="3908" width="11.7109375" style="14" customWidth="1"/>
    <col min="3909" max="3910" width="0" style="14" hidden="1" customWidth="1"/>
    <col min="3911" max="3911" width="11.85546875" style="14" customWidth="1"/>
    <col min="3912" max="3912" width="12.28515625" style="14" customWidth="1"/>
    <col min="3913" max="3914" width="0" style="14" hidden="1" customWidth="1"/>
    <col min="3915" max="3915" width="13.42578125" style="14" customWidth="1"/>
    <col min="3916" max="3916" width="11" style="14" customWidth="1"/>
    <col min="3917" max="3918" width="0" style="14" hidden="1" customWidth="1"/>
    <col min="3919" max="3919" width="12" style="14" customWidth="1"/>
    <col min="3920" max="3920" width="11" style="14" customWidth="1"/>
    <col min="3921" max="3922" width="0" style="14" hidden="1" customWidth="1"/>
    <col min="3923" max="3923" width="11.85546875" style="14" customWidth="1"/>
    <col min="3924" max="3924" width="10.7109375" style="14" customWidth="1"/>
    <col min="3925" max="3926" width="0" style="14" hidden="1" customWidth="1"/>
    <col min="3927" max="3927" width="12.7109375" style="14" bestFit="1" customWidth="1"/>
    <col min="3928" max="3928" width="10.42578125" style="14" bestFit="1" customWidth="1"/>
    <col min="3929" max="3930" width="0" style="14" hidden="1" customWidth="1"/>
    <col min="3931" max="3931" width="12.7109375" style="14" bestFit="1" customWidth="1"/>
    <col min="3932" max="3932" width="10.5703125" style="14" customWidth="1"/>
    <col min="3933" max="3934" width="0" style="14" hidden="1" customWidth="1"/>
    <col min="3935" max="3935" width="12.5703125" style="14" customWidth="1"/>
    <col min="3936" max="3936" width="10.5703125" style="14" customWidth="1"/>
    <col min="3937" max="3938" width="0" style="14" hidden="1" customWidth="1"/>
    <col min="3939" max="3939" width="12.28515625" style="14" customWidth="1"/>
    <col min="3940" max="3940" width="12.140625" style="14" customWidth="1"/>
    <col min="3941" max="3942" width="0" style="14" hidden="1" customWidth="1"/>
    <col min="3943" max="3943" width="13" style="14" customWidth="1"/>
    <col min="3944" max="4096" width="9.140625" style="14"/>
    <col min="4097" max="4097" width="1.5703125" style="14" customWidth="1"/>
    <col min="4098" max="4098" width="5.42578125" style="14" customWidth="1"/>
    <col min="4099" max="4099" width="20.85546875" style="14" customWidth="1"/>
    <col min="4100" max="4100" width="11.7109375" style="14" customWidth="1"/>
    <col min="4101" max="4101" width="11.140625" style="14" customWidth="1"/>
    <col min="4102" max="4102" width="15.7109375" style="14" customWidth="1"/>
    <col min="4103" max="4103" width="7.140625" style="14" customWidth="1"/>
    <col min="4104" max="4104" width="10.7109375" style="14" customWidth="1"/>
    <col min="4105" max="4106" width="0" style="14" hidden="1" customWidth="1"/>
    <col min="4107" max="4107" width="11.85546875" style="14" customWidth="1"/>
    <col min="4108" max="4108" width="10.7109375" style="14" customWidth="1"/>
    <col min="4109" max="4110" width="0" style="14" hidden="1" customWidth="1"/>
    <col min="4111" max="4111" width="11.85546875" style="14" customWidth="1"/>
    <col min="4112" max="4112" width="10.7109375" style="14" customWidth="1"/>
    <col min="4113" max="4114" width="0" style="14" hidden="1" customWidth="1"/>
    <col min="4115" max="4115" width="11.85546875" style="14" customWidth="1"/>
    <col min="4116" max="4116" width="10.7109375" style="14" customWidth="1"/>
    <col min="4117" max="4118" width="0" style="14" hidden="1" customWidth="1"/>
    <col min="4119" max="4119" width="11.85546875" style="14" customWidth="1"/>
    <col min="4120" max="4120" width="10.7109375" style="14" customWidth="1"/>
    <col min="4121" max="4122" width="0" style="14" hidden="1" customWidth="1"/>
    <col min="4123" max="4123" width="11.85546875" style="14" customWidth="1"/>
    <col min="4124" max="4124" width="10.7109375" style="14" customWidth="1"/>
    <col min="4125" max="4126" width="0" style="14" hidden="1" customWidth="1"/>
    <col min="4127" max="4127" width="11.85546875" style="14" customWidth="1"/>
    <col min="4128" max="4128" width="11.42578125" style="14" customWidth="1"/>
    <col min="4129" max="4130" width="0" style="14" hidden="1" customWidth="1"/>
    <col min="4131" max="4131" width="11.85546875" style="14" customWidth="1"/>
    <col min="4132" max="4132" width="12.42578125" style="14" customWidth="1"/>
    <col min="4133" max="4134" width="0" style="14" hidden="1" customWidth="1"/>
    <col min="4135" max="4135" width="11.85546875" style="14" customWidth="1"/>
    <col min="4136" max="4136" width="11.140625" style="14" customWidth="1"/>
    <col min="4137" max="4138" width="0" style="14" hidden="1" customWidth="1"/>
    <col min="4139" max="4139" width="11.85546875" style="14" customWidth="1"/>
    <col min="4140" max="4140" width="10.7109375" style="14" customWidth="1"/>
    <col min="4141" max="4142" width="0" style="14" hidden="1" customWidth="1"/>
    <col min="4143" max="4143" width="11.85546875" style="14" customWidth="1"/>
    <col min="4144" max="4144" width="10.42578125" style="14" bestFit="1" customWidth="1"/>
    <col min="4145" max="4146" width="0" style="14" hidden="1" customWidth="1"/>
    <col min="4147" max="4147" width="11.85546875" style="14" customWidth="1"/>
    <col min="4148" max="4148" width="10.42578125" style="14" bestFit="1" customWidth="1"/>
    <col min="4149" max="4150" width="0" style="14" hidden="1" customWidth="1"/>
    <col min="4151" max="4151" width="11.85546875" style="14" customWidth="1"/>
    <col min="4152" max="4152" width="11.7109375" style="14" customWidth="1"/>
    <col min="4153" max="4154" width="0" style="14" hidden="1" customWidth="1"/>
    <col min="4155" max="4155" width="11.85546875" style="14" customWidth="1"/>
    <col min="4156" max="4156" width="10.5703125" style="14" customWidth="1"/>
    <col min="4157" max="4158" width="0" style="14" hidden="1" customWidth="1"/>
    <col min="4159" max="4159" width="11.85546875" style="14" customWidth="1"/>
    <col min="4160" max="4160" width="10.42578125" style="14" bestFit="1" customWidth="1"/>
    <col min="4161" max="4162" width="0" style="14" hidden="1" customWidth="1"/>
    <col min="4163" max="4163" width="11.85546875" style="14" customWidth="1"/>
    <col min="4164" max="4164" width="11.7109375" style="14" customWidth="1"/>
    <col min="4165" max="4166" width="0" style="14" hidden="1" customWidth="1"/>
    <col min="4167" max="4167" width="11.85546875" style="14" customWidth="1"/>
    <col min="4168" max="4168" width="12.28515625" style="14" customWidth="1"/>
    <col min="4169" max="4170" width="0" style="14" hidden="1" customWidth="1"/>
    <col min="4171" max="4171" width="13.42578125" style="14" customWidth="1"/>
    <col min="4172" max="4172" width="11" style="14" customWidth="1"/>
    <col min="4173" max="4174" width="0" style="14" hidden="1" customWidth="1"/>
    <col min="4175" max="4175" width="12" style="14" customWidth="1"/>
    <col min="4176" max="4176" width="11" style="14" customWidth="1"/>
    <col min="4177" max="4178" width="0" style="14" hidden="1" customWidth="1"/>
    <col min="4179" max="4179" width="11.85546875" style="14" customWidth="1"/>
    <col min="4180" max="4180" width="10.7109375" style="14" customWidth="1"/>
    <col min="4181" max="4182" width="0" style="14" hidden="1" customWidth="1"/>
    <col min="4183" max="4183" width="12.7109375" style="14" bestFit="1" customWidth="1"/>
    <col min="4184" max="4184" width="10.42578125" style="14" bestFit="1" customWidth="1"/>
    <col min="4185" max="4186" width="0" style="14" hidden="1" customWidth="1"/>
    <col min="4187" max="4187" width="12.7109375" style="14" bestFit="1" customWidth="1"/>
    <col min="4188" max="4188" width="10.5703125" style="14" customWidth="1"/>
    <col min="4189" max="4190" width="0" style="14" hidden="1" customWidth="1"/>
    <col min="4191" max="4191" width="12.5703125" style="14" customWidth="1"/>
    <col min="4192" max="4192" width="10.5703125" style="14" customWidth="1"/>
    <col min="4193" max="4194" width="0" style="14" hidden="1" customWidth="1"/>
    <col min="4195" max="4195" width="12.28515625" style="14" customWidth="1"/>
    <col min="4196" max="4196" width="12.140625" style="14" customWidth="1"/>
    <col min="4197" max="4198" width="0" style="14" hidden="1" customWidth="1"/>
    <col min="4199" max="4199" width="13" style="14" customWidth="1"/>
    <col min="4200" max="4352" width="9.140625" style="14"/>
    <col min="4353" max="4353" width="1.5703125" style="14" customWidth="1"/>
    <col min="4354" max="4354" width="5.42578125" style="14" customWidth="1"/>
    <col min="4355" max="4355" width="20.85546875" style="14" customWidth="1"/>
    <col min="4356" max="4356" width="11.7109375" style="14" customWidth="1"/>
    <col min="4357" max="4357" width="11.140625" style="14" customWidth="1"/>
    <col min="4358" max="4358" width="15.7109375" style="14" customWidth="1"/>
    <col min="4359" max="4359" width="7.140625" style="14" customWidth="1"/>
    <col min="4360" max="4360" width="10.7109375" style="14" customWidth="1"/>
    <col min="4361" max="4362" width="0" style="14" hidden="1" customWidth="1"/>
    <col min="4363" max="4363" width="11.85546875" style="14" customWidth="1"/>
    <col min="4364" max="4364" width="10.7109375" style="14" customWidth="1"/>
    <col min="4365" max="4366" width="0" style="14" hidden="1" customWidth="1"/>
    <col min="4367" max="4367" width="11.85546875" style="14" customWidth="1"/>
    <col min="4368" max="4368" width="10.7109375" style="14" customWidth="1"/>
    <col min="4369" max="4370" width="0" style="14" hidden="1" customWidth="1"/>
    <col min="4371" max="4371" width="11.85546875" style="14" customWidth="1"/>
    <col min="4372" max="4372" width="10.7109375" style="14" customWidth="1"/>
    <col min="4373" max="4374" width="0" style="14" hidden="1" customWidth="1"/>
    <col min="4375" max="4375" width="11.85546875" style="14" customWidth="1"/>
    <col min="4376" max="4376" width="10.7109375" style="14" customWidth="1"/>
    <col min="4377" max="4378" width="0" style="14" hidden="1" customWidth="1"/>
    <col min="4379" max="4379" width="11.85546875" style="14" customWidth="1"/>
    <col min="4380" max="4380" width="10.7109375" style="14" customWidth="1"/>
    <col min="4381" max="4382" width="0" style="14" hidden="1" customWidth="1"/>
    <col min="4383" max="4383" width="11.85546875" style="14" customWidth="1"/>
    <col min="4384" max="4384" width="11.42578125" style="14" customWidth="1"/>
    <col min="4385" max="4386" width="0" style="14" hidden="1" customWidth="1"/>
    <col min="4387" max="4387" width="11.85546875" style="14" customWidth="1"/>
    <col min="4388" max="4388" width="12.42578125" style="14" customWidth="1"/>
    <col min="4389" max="4390" width="0" style="14" hidden="1" customWidth="1"/>
    <col min="4391" max="4391" width="11.85546875" style="14" customWidth="1"/>
    <col min="4392" max="4392" width="11.140625" style="14" customWidth="1"/>
    <col min="4393" max="4394" width="0" style="14" hidden="1" customWidth="1"/>
    <col min="4395" max="4395" width="11.85546875" style="14" customWidth="1"/>
    <col min="4396" max="4396" width="10.7109375" style="14" customWidth="1"/>
    <col min="4397" max="4398" width="0" style="14" hidden="1" customWidth="1"/>
    <col min="4399" max="4399" width="11.85546875" style="14" customWidth="1"/>
    <col min="4400" max="4400" width="10.42578125" style="14" bestFit="1" customWidth="1"/>
    <col min="4401" max="4402" width="0" style="14" hidden="1" customWidth="1"/>
    <col min="4403" max="4403" width="11.85546875" style="14" customWidth="1"/>
    <col min="4404" max="4404" width="10.42578125" style="14" bestFit="1" customWidth="1"/>
    <col min="4405" max="4406" width="0" style="14" hidden="1" customWidth="1"/>
    <col min="4407" max="4407" width="11.85546875" style="14" customWidth="1"/>
    <col min="4408" max="4408" width="11.7109375" style="14" customWidth="1"/>
    <col min="4409" max="4410" width="0" style="14" hidden="1" customWidth="1"/>
    <col min="4411" max="4411" width="11.85546875" style="14" customWidth="1"/>
    <col min="4412" max="4412" width="10.5703125" style="14" customWidth="1"/>
    <col min="4413" max="4414" width="0" style="14" hidden="1" customWidth="1"/>
    <col min="4415" max="4415" width="11.85546875" style="14" customWidth="1"/>
    <col min="4416" max="4416" width="10.42578125" style="14" bestFit="1" customWidth="1"/>
    <col min="4417" max="4418" width="0" style="14" hidden="1" customWidth="1"/>
    <col min="4419" max="4419" width="11.85546875" style="14" customWidth="1"/>
    <col min="4420" max="4420" width="11.7109375" style="14" customWidth="1"/>
    <col min="4421" max="4422" width="0" style="14" hidden="1" customWidth="1"/>
    <col min="4423" max="4423" width="11.85546875" style="14" customWidth="1"/>
    <col min="4424" max="4424" width="12.28515625" style="14" customWidth="1"/>
    <col min="4425" max="4426" width="0" style="14" hidden="1" customWidth="1"/>
    <col min="4427" max="4427" width="13.42578125" style="14" customWidth="1"/>
    <col min="4428" max="4428" width="11" style="14" customWidth="1"/>
    <col min="4429" max="4430" width="0" style="14" hidden="1" customWidth="1"/>
    <col min="4431" max="4431" width="12" style="14" customWidth="1"/>
    <col min="4432" max="4432" width="11" style="14" customWidth="1"/>
    <col min="4433" max="4434" width="0" style="14" hidden="1" customWidth="1"/>
    <col min="4435" max="4435" width="11.85546875" style="14" customWidth="1"/>
    <col min="4436" max="4436" width="10.7109375" style="14" customWidth="1"/>
    <col min="4437" max="4438" width="0" style="14" hidden="1" customWidth="1"/>
    <col min="4439" max="4439" width="12.7109375" style="14" bestFit="1" customWidth="1"/>
    <col min="4440" max="4440" width="10.42578125" style="14" bestFit="1" customWidth="1"/>
    <col min="4441" max="4442" width="0" style="14" hidden="1" customWidth="1"/>
    <col min="4443" max="4443" width="12.7109375" style="14" bestFit="1" customWidth="1"/>
    <col min="4444" max="4444" width="10.5703125" style="14" customWidth="1"/>
    <col min="4445" max="4446" width="0" style="14" hidden="1" customWidth="1"/>
    <col min="4447" max="4447" width="12.5703125" style="14" customWidth="1"/>
    <col min="4448" max="4448" width="10.5703125" style="14" customWidth="1"/>
    <col min="4449" max="4450" width="0" style="14" hidden="1" customWidth="1"/>
    <col min="4451" max="4451" width="12.28515625" style="14" customWidth="1"/>
    <col min="4452" max="4452" width="12.140625" style="14" customWidth="1"/>
    <col min="4453" max="4454" width="0" style="14" hidden="1" customWidth="1"/>
    <col min="4455" max="4455" width="13" style="14" customWidth="1"/>
    <col min="4456" max="4608" width="9.140625" style="14"/>
    <col min="4609" max="4609" width="1.5703125" style="14" customWidth="1"/>
    <col min="4610" max="4610" width="5.42578125" style="14" customWidth="1"/>
    <col min="4611" max="4611" width="20.85546875" style="14" customWidth="1"/>
    <col min="4612" max="4612" width="11.7109375" style="14" customWidth="1"/>
    <col min="4613" max="4613" width="11.140625" style="14" customWidth="1"/>
    <col min="4614" max="4614" width="15.7109375" style="14" customWidth="1"/>
    <col min="4615" max="4615" width="7.140625" style="14" customWidth="1"/>
    <col min="4616" max="4616" width="10.7109375" style="14" customWidth="1"/>
    <col min="4617" max="4618" width="0" style="14" hidden="1" customWidth="1"/>
    <col min="4619" max="4619" width="11.85546875" style="14" customWidth="1"/>
    <col min="4620" max="4620" width="10.7109375" style="14" customWidth="1"/>
    <col min="4621" max="4622" width="0" style="14" hidden="1" customWidth="1"/>
    <col min="4623" max="4623" width="11.85546875" style="14" customWidth="1"/>
    <col min="4624" max="4624" width="10.7109375" style="14" customWidth="1"/>
    <col min="4625" max="4626" width="0" style="14" hidden="1" customWidth="1"/>
    <col min="4627" max="4627" width="11.85546875" style="14" customWidth="1"/>
    <col min="4628" max="4628" width="10.7109375" style="14" customWidth="1"/>
    <col min="4629" max="4630" width="0" style="14" hidden="1" customWidth="1"/>
    <col min="4631" max="4631" width="11.85546875" style="14" customWidth="1"/>
    <col min="4632" max="4632" width="10.7109375" style="14" customWidth="1"/>
    <col min="4633" max="4634" width="0" style="14" hidden="1" customWidth="1"/>
    <col min="4635" max="4635" width="11.85546875" style="14" customWidth="1"/>
    <col min="4636" max="4636" width="10.7109375" style="14" customWidth="1"/>
    <col min="4637" max="4638" width="0" style="14" hidden="1" customWidth="1"/>
    <col min="4639" max="4639" width="11.85546875" style="14" customWidth="1"/>
    <col min="4640" max="4640" width="11.42578125" style="14" customWidth="1"/>
    <col min="4641" max="4642" width="0" style="14" hidden="1" customWidth="1"/>
    <col min="4643" max="4643" width="11.85546875" style="14" customWidth="1"/>
    <col min="4644" max="4644" width="12.42578125" style="14" customWidth="1"/>
    <col min="4645" max="4646" width="0" style="14" hidden="1" customWidth="1"/>
    <col min="4647" max="4647" width="11.85546875" style="14" customWidth="1"/>
    <col min="4648" max="4648" width="11.140625" style="14" customWidth="1"/>
    <col min="4649" max="4650" width="0" style="14" hidden="1" customWidth="1"/>
    <col min="4651" max="4651" width="11.85546875" style="14" customWidth="1"/>
    <col min="4652" max="4652" width="10.7109375" style="14" customWidth="1"/>
    <col min="4653" max="4654" width="0" style="14" hidden="1" customWidth="1"/>
    <col min="4655" max="4655" width="11.85546875" style="14" customWidth="1"/>
    <col min="4656" max="4656" width="10.42578125" style="14" bestFit="1" customWidth="1"/>
    <col min="4657" max="4658" width="0" style="14" hidden="1" customWidth="1"/>
    <col min="4659" max="4659" width="11.85546875" style="14" customWidth="1"/>
    <col min="4660" max="4660" width="10.42578125" style="14" bestFit="1" customWidth="1"/>
    <col min="4661" max="4662" width="0" style="14" hidden="1" customWidth="1"/>
    <col min="4663" max="4663" width="11.85546875" style="14" customWidth="1"/>
    <col min="4664" max="4664" width="11.7109375" style="14" customWidth="1"/>
    <col min="4665" max="4666" width="0" style="14" hidden="1" customWidth="1"/>
    <col min="4667" max="4667" width="11.85546875" style="14" customWidth="1"/>
    <col min="4668" max="4668" width="10.5703125" style="14" customWidth="1"/>
    <col min="4669" max="4670" width="0" style="14" hidden="1" customWidth="1"/>
    <col min="4671" max="4671" width="11.85546875" style="14" customWidth="1"/>
    <col min="4672" max="4672" width="10.42578125" style="14" bestFit="1" customWidth="1"/>
    <col min="4673" max="4674" width="0" style="14" hidden="1" customWidth="1"/>
    <col min="4675" max="4675" width="11.85546875" style="14" customWidth="1"/>
    <col min="4676" max="4676" width="11.7109375" style="14" customWidth="1"/>
    <col min="4677" max="4678" width="0" style="14" hidden="1" customWidth="1"/>
    <col min="4679" max="4679" width="11.85546875" style="14" customWidth="1"/>
    <col min="4680" max="4680" width="12.28515625" style="14" customWidth="1"/>
    <col min="4681" max="4682" width="0" style="14" hidden="1" customWidth="1"/>
    <col min="4683" max="4683" width="13.42578125" style="14" customWidth="1"/>
    <col min="4684" max="4684" width="11" style="14" customWidth="1"/>
    <col min="4685" max="4686" width="0" style="14" hidden="1" customWidth="1"/>
    <col min="4687" max="4687" width="12" style="14" customWidth="1"/>
    <col min="4688" max="4688" width="11" style="14" customWidth="1"/>
    <col min="4689" max="4690" width="0" style="14" hidden="1" customWidth="1"/>
    <col min="4691" max="4691" width="11.85546875" style="14" customWidth="1"/>
    <col min="4692" max="4692" width="10.7109375" style="14" customWidth="1"/>
    <col min="4693" max="4694" width="0" style="14" hidden="1" customWidth="1"/>
    <col min="4695" max="4695" width="12.7109375" style="14" bestFit="1" customWidth="1"/>
    <col min="4696" max="4696" width="10.42578125" style="14" bestFit="1" customWidth="1"/>
    <col min="4697" max="4698" width="0" style="14" hidden="1" customWidth="1"/>
    <col min="4699" max="4699" width="12.7109375" style="14" bestFit="1" customWidth="1"/>
    <col min="4700" max="4700" width="10.5703125" style="14" customWidth="1"/>
    <col min="4701" max="4702" width="0" style="14" hidden="1" customWidth="1"/>
    <col min="4703" max="4703" width="12.5703125" style="14" customWidth="1"/>
    <col min="4704" max="4704" width="10.5703125" style="14" customWidth="1"/>
    <col min="4705" max="4706" width="0" style="14" hidden="1" customWidth="1"/>
    <col min="4707" max="4707" width="12.28515625" style="14" customWidth="1"/>
    <col min="4708" max="4708" width="12.140625" style="14" customWidth="1"/>
    <col min="4709" max="4710" width="0" style="14" hidden="1" customWidth="1"/>
    <col min="4711" max="4711" width="13" style="14" customWidth="1"/>
    <col min="4712" max="4864" width="9.140625" style="14"/>
    <col min="4865" max="4865" width="1.5703125" style="14" customWidth="1"/>
    <col min="4866" max="4866" width="5.42578125" style="14" customWidth="1"/>
    <col min="4867" max="4867" width="20.85546875" style="14" customWidth="1"/>
    <col min="4868" max="4868" width="11.7109375" style="14" customWidth="1"/>
    <col min="4869" max="4869" width="11.140625" style="14" customWidth="1"/>
    <col min="4870" max="4870" width="15.7109375" style="14" customWidth="1"/>
    <col min="4871" max="4871" width="7.140625" style="14" customWidth="1"/>
    <col min="4872" max="4872" width="10.7109375" style="14" customWidth="1"/>
    <col min="4873" max="4874" width="0" style="14" hidden="1" customWidth="1"/>
    <col min="4875" max="4875" width="11.85546875" style="14" customWidth="1"/>
    <col min="4876" max="4876" width="10.7109375" style="14" customWidth="1"/>
    <col min="4877" max="4878" width="0" style="14" hidden="1" customWidth="1"/>
    <col min="4879" max="4879" width="11.85546875" style="14" customWidth="1"/>
    <col min="4880" max="4880" width="10.7109375" style="14" customWidth="1"/>
    <col min="4881" max="4882" width="0" style="14" hidden="1" customWidth="1"/>
    <col min="4883" max="4883" width="11.85546875" style="14" customWidth="1"/>
    <col min="4884" max="4884" width="10.7109375" style="14" customWidth="1"/>
    <col min="4885" max="4886" width="0" style="14" hidden="1" customWidth="1"/>
    <col min="4887" max="4887" width="11.85546875" style="14" customWidth="1"/>
    <col min="4888" max="4888" width="10.7109375" style="14" customWidth="1"/>
    <col min="4889" max="4890" width="0" style="14" hidden="1" customWidth="1"/>
    <col min="4891" max="4891" width="11.85546875" style="14" customWidth="1"/>
    <col min="4892" max="4892" width="10.7109375" style="14" customWidth="1"/>
    <col min="4893" max="4894" width="0" style="14" hidden="1" customWidth="1"/>
    <col min="4895" max="4895" width="11.85546875" style="14" customWidth="1"/>
    <col min="4896" max="4896" width="11.42578125" style="14" customWidth="1"/>
    <col min="4897" max="4898" width="0" style="14" hidden="1" customWidth="1"/>
    <col min="4899" max="4899" width="11.85546875" style="14" customWidth="1"/>
    <col min="4900" max="4900" width="12.42578125" style="14" customWidth="1"/>
    <col min="4901" max="4902" width="0" style="14" hidden="1" customWidth="1"/>
    <col min="4903" max="4903" width="11.85546875" style="14" customWidth="1"/>
    <col min="4904" max="4904" width="11.140625" style="14" customWidth="1"/>
    <col min="4905" max="4906" width="0" style="14" hidden="1" customWidth="1"/>
    <col min="4907" max="4907" width="11.85546875" style="14" customWidth="1"/>
    <col min="4908" max="4908" width="10.7109375" style="14" customWidth="1"/>
    <col min="4909" max="4910" width="0" style="14" hidden="1" customWidth="1"/>
    <col min="4911" max="4911" width="11.85546875" style="14" customWidth="1"/>
    <col min="4912" max="4912" width="10.42578125" style="14" bestFit="1" customWidth="1"/>
    <col min="4913" max="4914" width="0" style="14" hidden="1" customWidth="1"/>
    <col min="4915" max="4915" width="11.85546875" style="14" customWidth="1"/>
    <col min="4916" max="4916" width="10.42578125" style="14" bestFit="1" customWidth="1"/>
    <col min="4917" max="4918" width="0" style="14" hidden="1" customWidth="1"/>
    <col min="4919" max="4919" width="11.85546875" style="14" customWidth="1"/>
    <col min="4920" max="4920" width="11.7109375" style="14" customWidth="1"/>
    <col min="4921" max="4922" width="0" style="14" hidden="1" customWidth="1"/>
    <col min="4923" max="4923" width="11.85546875" style="14" customWidth="1"/>
    <col min="4924" max="4924" width="10.5703125" style="14" customWidth="1"/>
    <col min="4925" max="4926" width="0" style="14" hidden="1" customWidth="1"/>
    <col min="4927" max="4927" width="11.85546875" style="14" customWidth="1"/>
    <col min="4928" max="4928" width="10.42578125" style="14" bestFit="1" customWidth="1"/>
    <col min="4929" max="4930" width="0" style="14" hidden="1" customWidth="1"/>
    <col min="4931" max="4931" width="11.85546875" style="14" customWidth="1"/>
    <col min="4932" max="4932" width="11.7109375" style="14" customWidth="1"/>
    <col min="4933" max="4934" width="0" style="14" hidden="1" customWidth="1"/>
    <col min="4935" max="4935" width="11.85546875" style="14" customWidth="1"/>
    <col min="4936" max="4936" width="12.28515625" style="14" customWidth="1"/>
    <col min="4937" max="4938" width="0" style="14" hidden="1" customWidth="1"/>
    <col min="4939" max="4939" width="13.42578125" style="14" customWidth="1"/>
    <col min="4940" max="4940" width="11" style="14" customWidth="1"/>
    <col min="4941" max="4942" width="0" style="14" hidden="1" customWidth="1"/>
    <col min="4943" max="4943" width="12" style="14" customWidth="1"/>
    <col min="4944" max="4944" width="11" style="14" customWidth="1"/>
    <col min="4945" max="4946" width="0" style="14" hidden="1" customWidth="1"/>
    <col min="4947" max="4947" width="11.85546875" style="14" customWidth="1"/>
    <col min="4948" max="4948" width="10.7109375" style="14" customWidth="1"/>
    <col min="4949" max="4950" width="0" style="14" hidden="1" customWidth="1"/>
    <col min="4951" max="4951" width="12.7109375" style="14" bestFit="1" customWidth="1"/>
    <col min="4952" max="4952" width="10.42578125" style="14" bestFit="1" customWidth="1"/>
    <col min="4953" max="4954" width="0" style="14" hidden="1" customWidth="1"/>
    <col min="4955" max="4955" width="12.7109375" style="14" bestFit="1" customWidth="1"/>
    <col min="4956" max="4956" width="10.5703125" style="14" customWidth="1"/>
    <col min="4957" max="4958" width="0" style="14" hidden="1" customWidth="1"/>
    <col min="4959" max="4959" width="12.5703125" style="14" customWidth="1"/>
    <col min="4960" max="4960" width="10.5703125" style="14" customWidth="1"/>
    <col min="4961" max="4962" width="0" style="14" hidden="1" customWidth="1"/>
    <col min="4963" max="4963" width="12.28515625" style="14" customWidth="1"/>
    <col min="4964" max="4964" width="12.140625" style="14" customWidth="1"/>
    <col min="4965" max="4966" width="0" style="14" hidden="1" customWidth="1"/>
    <col min="4967" max="4967" width="13" style="14" customWidth="1"/>
    <col min="4968" max="5120" width="9.140625" style="14"/>
    <col min="5121" max="5121" width="1.5703125" style="14" customWidth="1"/>
    <col min="5122" max="5122" width="5.42578125" style="14" customWidth="1"/>
    <col min="5123" max="5123" width="20.85546875" style="14" customWidth="1"/>
    <col min="5124" max="5124" width="11.7109375" style="14" customWidth="1"/>
    <col min="5125" max="5125" width="11.140625" style="14" customWidth="1"/>
    <col min="5126" max="5126" width="15.7109375" style="14" customWidth="1"/>
    <col min="5127" max="5127" width="7.140625" style="14" customWidth="1"/>
    <col min="5128" max="5128" width="10.7109375" style="14" customWidth="1"/>
    <col min="5129" max="5130" width="0" style="14" hidden="1" customWidth="1"/>
    <col min="5131" max="5131" width="11.85546875" style="14" customWidth="1"/>
    <col min="5132" max="5132" width="10.7109375" style="14" customWidth="1"/>
    <col min="5133" max="5134" width="0" style="14" hidden="1" customWidth="1"/>
    <col min="5135" max="5135" width="11.85546875" style="14" customWidth="1"/>
    <col min="5136" max="5136" width="10.7109375" style="14" customWidth="1"/>
    <col min="5137" max="5138" width="0" style="14" hidden="1" customWidth="1"/>
    <col min="5139" max="5139" width="11.85546875" style="14" customWidth="1"/>
    <col min="5140" max="5140" width="10.7109375" style="14" customWidth="1"/>
    <col min="5141" max="5142" width="0" style="14" hidden="1" customWidth="1"/>
    <col min="5143" max="5143" width="11.85546875" style="14" customWidth="1"/>
    <col min="5144" max="5144" width="10.7109375" style="14" customWidth="1"/>
    <col min="5145" max="5146" width="0" style="14" hidden="1" customWidth="1"/>
    <col min="5147" max="5147" width="11.85546875" style="14" customWidth="1"/>
    <col min="5148" max="5148" width="10.7109375" style="14" customWidth="1"/>
    <col min="5149" max="5150" width="0" style="14" hidden="1" customWidth="1"/>
    <col min="5151" max="5151" width="11.85546875" style="14" customWidth="1"/>
    <col min="5152" max="5152" width="11.42578125" style="14" customWidth="1"/>
    <col min="5153" max="5154" width="0" style="14" hidden="1" customWidth="1"/>
    <col min="5155" max="5155" width="11.85546875" style="14" customWidth="1"/>
    <col min="5156" max="5156" width="12.42578125" style="14" customWidth="1"/>
    <col min="5157" max="5158" width="0" style="14" hidden="1" customWidth="1"/>
    <col min="5159" max="5159" width="11.85546875" style="14" customWidth="1"/>
    <col min="5160" max="5160" width="11.140625" style="14" customWidth="1"/>
    <col min="5161" max="5162" width="0" style="14" hidden="1" customWidth="1"/>
    <col min="5163" max="5163" width="11.85546875" style="14" customWidth="1"/>
    <col min="5164" max="5164" width="10.7109375" style="14" customWidth="1"/>
    <col min="5165" max="5166" width="0" style="14" hidden="1" customWidth="1"/>
    <col min="5167" max="5167" width="11.85546875" style="14" customWidth="1"/>
    <col min="5168" max="5168" width="10.42578125" style="14" bestFit="1" customWidth="1"/>
    <col min="5169" max="5170" width="0" style="14" hidden="1" customWidth="1"/>
    <col min="5171" max="5171" width="11.85546875" style="14" customWidth="1"/>
    <col min="5172" max="5172" width="10.42578125" style="14" bestFit="1" customWidth="1"/>
    <col min="5173" max="5174" width="0" style="14" hidden="1" customWidth="1"/>
    <col min="5175" max="5175" width="11.85546875" style="14" customWidth="1"/>
    <col min="5176" max="5176" width="11.7109375" style="14" customWidth="1"/>
    <col min="5177" max="5178" width="0" style="14" hidden="1" customWidth="1"/>
    <col min="5179" max="5179" width="11.85546875" style="14" customWidth="1"/>
    <col min="5180" max="5180" width="10.5703125" style="14" customWidth="1"/>
    <col min="5181" max="5182" width="0" style="14" hidden="1" customWidth="1"/>
    <col min="5183" max="5183" width="11.85546875" style="14" customWidth="1"/>
    <col min="5184" max="5184" width="10.42578125" style="14" bestFit="1" customWidth="1"/>
    <col min="5185" max="5186" width="0" style="14" hidden="1" customWidth="1"/>
    <col min="5187" max="5187" width="11.85546875" style="14" customWidth="1"/>
    <col min="5188" max="5188" width="11.7109375" style="14" customWidth="1"/>
    <col min="5189" max="5190" width="0" style="14" hidden="1" customWidth="1"/>
    <col min="5191" max="5191" width="11.85546875" style="14" customWidth="1"/>
    <col min="5192" max="5192" width="12.28515625" style="14" customWidth="1"/>
    <col min="5193" max="5194" width="0" style="14" hidden="1" customWidth="1"/>
    <col min="5195" max="5195" width="13.42578125" style="14" customWidth="1"/>
    <col min="5196" max="5196" width="11" style="14" customWidth="1"/>
    <col min="5197" max="5198" width="0" style="14" hidden="1" customWidth="1"/>
    <col min="5199" max="5199" width="12" style="14" customWidth="1"/>
    <col min="5200" max="5200" width="11" style="14" customWidth="1"/>
    <col min="5201" max="5202" width="0" style="14" hidden="1" customWidth="1"/>
    <col min="5203" max="5203" width="11.85546875" style="14" customWidth="1"/>
    <col min="5204" max="5204" width="10.7109375" style="14" customWidth="1"/>
    <col min="5205" max="5206" width="0" style="14" hidden="1" customWidth="1"/>
    <col min="5207" max="5207" width="12.7109375" style="14" bestFit="1" customWidth="1"/>
    <col min="5208" max="5208" width="10.42578125" style="14" bestFit="1" customWidth="1"/>
    <col min="5209" max="5210" width="0" style="14" hidden="1" customWidth="1"/>
    <col min="5211" max="5211" width="12.7109375" style="14" bestFit="1" customWidth="1"/>
    <col min="5212" max="5212" width="10.5703125" style="14" customWidth="1"/>
    <col min="5213" max="5214" width="0" style="14" hidden="1" customWidth="1"/>
    <col min="5215" max="5215" width="12.5703125" style="14" customWidth="1"/>
    <col min="5216" max="5216" width="10.5703125" style="14" customWidth="1"/>
    <col min="5217" max="5218" width="0" style="14" hidden="1" customWidth="1"/>
    <col min="5219" max="5219" width="12.28515625" style="14" customWidth="1"/>
    <col min="5220" max="5220" width="12.140625" style="14" customWidth="1"/>
    <col min="5221" max="5222" width="0" style="14" hidden="1" customWidth="1"/>
    <col min="5223" max="5223" width="13" style="14" customWidth="1"/>
    <col min="5224" max="5376" width="9.140625" style="14"/>
    <col min="5377" max="5377" width="1.5703125" style="14" customWidth="1"/>
    <col min="5378" max="5378" width="5.42578125" style="14" customWidth="1"/>
    <col min="5379" max="5379" width="20.85546875" style="14" customWidth="1"/>
    <col min="5380" max="5380" width="11.7109375" style="14" customWidth="1"/>
    <col min="5381" max="5381" width="11.140625" style="14" customWidth="1"/>
    <col min="5382" max="5382" width="15.7109375" style="14" customWidth="1"/>
    <col min="5383" max="5383" width="7.140625" style="14" customWidth="1"/>
    <col min="5384" max="5384" width="10.7109375" style="14" customWidth="1"/>
    <col min="5385" max="5386" width="0" style="14" hidden="1" customWidth="1"/>
    <col min="5387" max="5387" width="11.85546875" style="14" customWidth="1"/>
    <col min="5388" max="5388" width="10.7109375" style="14" customWidth="1"/>
    <col min="5389" max="5390" width="0" style="14" hidden="1" customWidth="1"/>
    <col min="5391" max="5391" width="11.85546875" style="14" customWidth="1"/>
    <col min="5392" max="5392" width="10.7109375" style="14" customWidth="1"/>
    <col min="5393" max="5394" width="0" style="14" hidden="1" customWidth="1"/>
    <col min="5395" max="5395" width="11.85546875" style="14" customWidth="1"/>
    <col min="5396" max="5396" width="10.7109375" style="14" customWidth="1"/>
    <col min="5397" max="5398" width="0" style="14" hidden="1" customWidth="1"/>
    <col min="5399" max="5399" width="11.85546875" style="14" customWidth="1"/>
    <col min="5400" max="5400" width="10.7109375" style="14" customWidth="1"/>
    <col min="5401" max="5402" width="0" style="14" hidden="1" customWidth="1"/>
    <col min="5403" max="5403" width="11.85546875" style="14" customWidth="1"/>
    <col min="5404" max="5404" width="10.7109375" style="14" customWidth="1"/>
    <col min="5405" max="5406" width="0" style="14" hidden="1" customWidth="1"/>
    <col min="5407" max="5407" width="11.85546875" style="14" customWidth="1"/>
    <col min="5408" max="5408" width="11.42578125" style="14" customWidth="1"/>
    <col min="5409" max="5410" width="0" style="14" hidden="1" customWidth="1"/>
    <col min="5411" max="5411" width="11.85546875" style="14" customWidth="1"/>
    <col min="5412" max="5412" width="12.42578125" style="14" customWidth="1"/>
    <col min="5413" max="5414" width="0" style="14" hidden="1" customWidth="1"/>
    <col min="5415" max="5415" width="11.85546875" style="14" customWidth="1"/>
    <col min="5416" max="5416" width="11.140625" style="14" customWidth="1"/>
    <col min="5417" max="5418" width="0" style="14" hidden="1" customWidth="1"/>
    <col min="5419" max="5419" width="11.85546875" style="14" customWidth="1"/>
    <col min="5420" max="5420" width="10.7109375" style="14" customWidth="1"/>
    <col min="5421" max="5422" width="0" style="14" hidden="1" customWidth="1"/>
    <col min="5423" max="5423" width="11.85546875" style="14" customWidth="1"/>
    <col min="5424" max="5424" width="10.42578125" style="14" bestFit="1" customWidth="1"/>
    <col min="5425" max="5426" width="0" style="14" hidden="1" customWidth="1"/>
    <col min="5427" max="5427" width="11.85546875" style="14" customWidth="1"/>
    <col min="5428" max="5428" width="10.42578125" style="14" bestFit="1" customWidth="1"/>
    <col min="5429" max="5430" width="0" style="14" hidden="1" customWidth="1"/>
    <col min="5431" max="5431" width="11.85546875" style="14" customWidth="1"/>
    <col min="5432" max="5432" width="11.7109375" style="14" customWidth="1"/>
    <col min="5433" max="5434" width="0" style="14" hidden="1" customWidth="1"/>
    <col min="5435" max="5435" width="11.85546875" style="14" customWidth="1"/>
    <col min="5436" max="5436" width="10.5703125" style="14" customWidth="1"/>
    <col min="5437" max="5438" width="0" style="14" hidden="1" customWidth="1"/>
    <col min="5439" max="5439" width="11.85546875" style="14" customWidth="1"/>
    <col min="5440" max="5440" width="10.42578125" style="14" bestFit="1" customWidth="1"/>
    <col min="5441" max="5442" width="0" style="14" hidden="1" customWidth="1"/>
    <col min="5443" max="5443" width="11.85546875" style="14" customWidth="1"/>
    <col min="5444" max="5444" width="11.7109375" style="14" customWidth="1"/>
    <col min="5445" max="5446" width="0" style="14" hidden="1" customWidth="1"/>
    <col min="5447" max="5447" width="11.85546875" style="14" customWidth="1"/>
    <col min="5448" max="5448" width="12.28515625" style="14" customWidth="1"/>
    <col min="5449" max="5450" width="0" style="14" hidden="1" customWidth="1"/>
    <col min="5451" max="5451" width="13.42578125" style="14" customWidth="1"/>
    <col min="5452" max="5452" width="11" style="14" customWidth="1"/>
    <col min="5453" max="5454" width="0" style="14" hidden="1" customWidth="1"/>
    <col min="5455" max="5455" width="12" style="14" customWidth="1"/>
    <col min="5456" max="5456" width="11" style="14" customWidth="1"/>
    <col min="5457" max="5458" width="0" style="14" hidden="1" customWidth="1"/>
    <col min="5459" max="5459" width="11.85546875" style="14" customWidth="1"/>
    <col min="5460" max="5460" width="10.7109375" style="14" customWidth="1"/>
    <col min="5461" max="5462" width="0" style="14" hidden="1" customWidth="1"/>
    <col min="5463" max="5463" width="12.7109375" style="14" bestFit="1" customWidth="1"/>
    <col min="5464" max="5464" width="10.42578125" style="14" bestFit="1" customWidth="1"/>
    <col min="5465" max="5466" width="0" style="14" hidden="1" customWidth="1"/>
    <col min="5467" max="5467" width="12.7109375" style="14" bestFit="1" customWidth="1"/>
    <col min="5468" max="5468" width="10.5703125" style="14" customWidth="1"/>
    <col min="5469" max="5470" width="0" style="14" hidden="1" customWidth="1"/>
    <col min="5471" max="5471" width="12.5703125" style="14" customWidth="1"/>
    <col min="5472" max="5472" width="10.5703125" style="14" customWidth="1"/>
    <col min="5473" max="5474" width="0" style="14" hidden="1" customWidth="1"/>
    <col min="5475" max="5475" width="12.28515625" style="14" customWidth="1"/>
    <col min="5476" max="5476" width="12.140625" style="14" customWidth="1"/>
    <col min="5477" max="5478" width="0" style="14" hidden="1" customWidth="1"/>
    <col min="5479" max="5479" width="13" style="14" customWidth="1"/>
    <col min="5480" max="5632" width="9.140625" style="14"/>
    <col min="5633" max="5633" width="1.5703125" style="14" customWidth="1"/>
    <col min="5634" max="5634" width="5.42578125" style="14" customWidth="1"/>
    <col min="5635" max="5635" width="20.85546875" style="14" customWidth="1"/>
    <col min="5636" max="5636" width="11.7109375" style="14" customWidth="1"/>
    <col min="5637" max="5637" width="11.140625" style="14" customWidth="1"/>
    <col min="5638" max="5638" width="15.7109375" style="14" customWidth="1"/>
    <col min="5639" max="5639" width="7.140625" style="14" customWidth="1"/>
    <col min="5640" max="5640" width="10.7109375" style="14" customWidth="1"/>
    <col min="5641" max="5642" width="0" style="14" hidden="1" customWidth="1"/>
    <col min="5643" max="5643" width="11.85546875" style="14" customWidth="1"/>
    <col min="5644" max="5644" width="10.7109375" style="14" customWidth="1"/>
    <col min="5645" max="5646" width="0" style="14" hidden="1" customWidth="1"/>
    <col min="5647" max="5647" width="11.85546875" style="14" customWidth="1"/>
    <col min="5648" max="5648" width="10.7109375" style="14" customWidth="1"/>
    <col min="5649" max="5650" width="0" style="14" hidden="1" customWidth="1"/>
    <col min="5651" max="5651" width="11.85546875" style="14" customWidth="1"/>
    <col min="5652" max="5652" width="10.7109375" style="14" customWidth="1"/>
    <col min="5653" max="5654" width="0" style="14" hidden="1" customWidth="1"/>
    <col min="5655" max="5655" width="11.85546875" style="14" customWidth="1"/>
    <col min="5656" max="5656" width="10.7109375" style="14" customWidth="1"/>
    <col min="5657" max="5658" width="0" style="14" hidden="1" customWidth="1"/>
    <col min="5659" max="5659" width="11.85546875" style="14" customWidth="1"/>
    <col min="5660" max="5660" width="10.7109375" style="14" customWidth="1"/>
    <col min="5661" max="5662" width="0" style="14" hidden="1" customWidth="1"/>
    <col min="5663" max="5663" width="11.85546875" style="14" customWidth="1"/>
    <col min="5664" max="5664" width="11.42578125" style="14" customWidth="1"/>
    <col min="5665" max="5666" width="0" style="14" hidden="1" customWidth="1"/>
    <col min="5667" max="5667" width="11.85546875" style="14" customWidth="1"/>
    <col min="5668" max="5668" width="12.42578125" style="14" customWidth="1"/>
    <col min="5669" max="5670" width="0" style="14" hidden="1" customWidth="1"/>
    <col min="5671" max="5671" width="11.85546875" style="14" customWidth="1"/>
    <col min="5672" max="5672" width="11.140625" style="14" customWidth="1"/>
    <col min="5673" max="5674" width="0" style="14" hidden="1" customWidth="1"/>
    <col min="5675" max="5675" width="11.85546875" style="14" customWidth="1"/>
    <col min="5676" max="5676" width="10.7109375" style="14" customWidth="1"/>
    <col min="5677" max="5678" width="0" style="14" hidden="1" customWidth="1"/>
    <col min="5679" max="5679" width="11.85546875" style="14" customWidth="1"/>
    <col min="5680" max="5680" width="10.42578125" style="14" bestFit="1" customWidth="1"/>
    <col min="5681" max="5682" width="0" style="14" hidden="1" customWidth="1"/>
    <col min="5683" max="5683" width="11.85546875" style="14" customWidth="1"/>
    <col min="5684" max="5684" width="10.42578125" style="14" bestFit="1" customWidth="1"/>
    <col min="5685" max="5686" width="0" style="14" hidden="1" customWidth="1"/>
    <col min="5687" max="5687" width="11.85546875" style="14" customWidth="1"/>
    <col min="5688" max="5688" width="11.7109375" style="14" customWidth="1"/>
    <col min="5689" max="5690" width="0" style="14" hidden="1" customWidth="1"/>
    <col min="5691" max="5691" width="11.85546875" style="14" customWidth="1"/>
    <col min="5692" max="5692" width="10.5703125" style="14" customWidth="1"/>
    <col min="5693" max="5694" width="0" style="14" hidden="1" customWidth="1"/>
    <col min="5695" max="5695" width="11.85546875" style="14" customWidth="1"/>
    <col min="5696" max="5696" width="10.42578125" style="14" bestFit="1" customWidth="1"/>
    <col min="5697" max="5698" width="0" style="14" hidden="1" customWidth="1"/>
    <col min="5699" max="5699" width="11.85546875" style="14" customWidth="1"/>
    <col min="5700" max="5700" width="11.7109375" style="14" customWidth="1"/>
    <col min="5701" max="5702" width="0" style="14" hidden="1" customWidth="1"/>
    <col min="5703" max="5703" width="11.85546875" style="14" customWidth="1"/>
    <col min="5704" max="5704" width="12.28515625" style="14" customWidth="1"/>
    <col min="5705" max="5706" width="0" style="14" hidden="1" customWidth="1"/>
    <col min="5707" max="5707" width="13.42578125" style="14" customWidth="1"/>
    <col min="5708" max="5708" width="11" style="14" customWidth="1"/>
    <col min="5709" max="5710" width="0" style="14" hidden="1" customWidth="1"/>
    <col min="5711" max="5711" width="12" style="14" customWidth="1"/>
    <col min="5712" max="5712" width="11" style="14" customWidth="1"/>
    <col min="5713" max="5714" width="0" style="14" hidden="1" customWidth="1"/>
    <col min="5715" max="5715" width="11.85546875" style="14" customWidth="1"/>
    <col min="5716" max="5716" width="10.7109375" style="14" customWidth="1"/>
    <col min="5717" max="5718" width="0" style="14" hidden="1" customWidth="1"/>
    <col min="5719" max="5719" width="12.7109375" style="14" bestFit="1" customWidth="1"/>
    <col min="5720" max="5720" width="10.42578125" style="14" bestFit="1" customWidth="1"/>
    <col min="5721" max="5722" width="0" style="14" hidden="1" customWidth="1"/>
    <col min="5723" max="5723" width="12.7109375" style="14" bestFit="1" customWidth="1"/>
    <col min="5724" max="5724" width="10.5703125" style="14" customWidth="1"/>
    <col min="5725" max="5726" width="0" style="14" hidden="1" customWidth="1"/>
    <col min="5727" max="5727" width="12.5703125" style="14" customWidth="1"/>
    <col min="5728" max="5728" width="10.5703125" style="14" customWidth="1"/>
    <col min="5729" max="5730" width="0" style="14" hidden="1" customWidth="1"/>
    <col min="5731" max="5731" width="12.28515625" style="14" customWidth="1"/>
    <col min="5732" max="5732" width="12.140625" style="14" customWidth="1"/>
    <col min="5733" max="5734" width="0" style="14" hidden="1" customWidth="1"/>
    <col min="5735" max="5735" width="13" style="14" customWidth="1"/>
    <col min="5736" max="5888" width="9.140625" style="14"/>
    <col min="5889" max="5889" width="1.5703125" style="14" customWidth="1"/>
    <col min="5890" max="5890" width="5.42578125" style="14" customWidth="1"/>
    <col min="5891" max="5891" width="20.85546875" style="14" customWidth="1"/>
    <col min="5892" max="5892" width="11.7109375" style="14" customWidth="1"/>
    <col min="5893" max="5893" width="11.140625" style="14" customWidth="1"/>
    <col min="5894" max="5894" width="15.7109375" style="14" customWidth="1"/>
    <col min="5895" max="5895" width="7.140625" style="14" customWidth="1"/>
    <col min="5896" max="5896" width="10.7109375" style="14" customWidth="1"/>
    <col min="5897" max="5898" width="0" style="14" hidden="1" customWidth="1"/>
    <col min="5899" max="5899" width="11.85546875" style="14" customWidth="1"/>
    <col min="5900" max="5900" width="10.7109375" style="14" customWidth="1"/>
    <col min="5901" max="5902" width="0" style="14" hidden="1" customWidth="1"/>
    <col min="5903" max="5903" width="11.85546875" style="14" customWidth="1"/>
    <col min="5904" max="5904" width="10.7109375" style="14" customWidth="1"/>
    <col min="5905" max="5906" width="0" style="14" hidden="1" customWidth="1"/>
    <col min="5907" max="5907" width="11.85546875" style="14" customWidth="1"/>
    <col min="5908" max="5908" width="10.7109375" style="14" customWidth="1"/>
    <col min="5909" max="5910" width="0" style="14" hidden="1" customWidth="1"/>
    <col min="5911" max="5911" width="11.85546875" style="14" customWidth="1"/>
    <col min="5912" max="5912" width="10.7109375" style="14" customWidth="1"/>
    <col min="5913" max="5914" width="0" style="14" hidden="1" customWidth="1"/>
    <col min="5915" max="5915" width="11.85546875" style="14" customWidth="1"/>
    <col min="5916" max="5916" width="10.7109375" style="14" customWidth="1"/>
    <col min="5917" max="5918" width="0" style="14" hidden="1" customWidth="1"/>
    <col min="5919" max="5919" width="11.85546875" style="14" customWidth="1"/>
    <col min="5920" max="5920" width="11.42578125" style="14" customWidth="1"/>
    <col min="5921" max="5922" width="0" style="14" hidden="1" customWidth="1"/>
    <col min="5923" max="5923" width="11.85546875" style="14" customWidth="1"/>
    <col min="5924" max="5924" width="12.42578125" style="14" customWidth="1"/>
    <col min="5925" max="5926" width="0" style="14" hidden="1" customWidth="1"/>
    <col min="5927" max="5927" width="11.85546875" style="14" customWidth="1"/>
    <col min="5928" max="5928" width="11.140625" style="14" customWidth="1"/>
    <col min="5929" max="5930" width="0" style="14" hidden="1" customWidth="1"/>
    <col min="5931" max="5931" width="11.85546875" style="14" customWidth="1"/>
    <col min="5932" max="5932" width="10.7109375" style="14" customWidth="1"/>
    <col min="5933" max="5934" width="0" style="14" hidden="1" customWidth="1"/>
    <col min="5935" max="5935" width="11.85546875" style="14" customWidth="1"/>
    <col min="5936" max="5936" width="10.42578125" style="14" bestFit="1" customWidth="1"/>
    <col min="5937" max="5938" width="0" style="14" hidden="1" customWidth="1"/>
    <col min="5939" max="5939" width="11.85546875" style="14" customWidth="1"/>
    <col min="5940" max="5940" width="10.42578125" style="14" bestFit="1" customWidth="1"/>
    <col min="5941" max="5942" width="0" style="14" hidden="1" customWidth="1"/>
    <col min="5943" max="5943" width="11.85546875" style="14" customWidth="1"/>
    <col min="5944" max="5944" width="11.7109375" style="14" customWidth="1"/>
    <col min="5945" max="5946" width="0" style="14" hidden="1" customWidth="1"/>
    <col min="5947" max="5947" width="11.85546875" style="14" customWidth="1"/>
    <col min="5948" max="5948" width="10.5703125" style="14" customWidth="1"/>
    <col min="5949" max="5950" width="0" style="14" hidden="1" customWidth="1"/>
    <col min="5951" max="5951" width="11.85546875" style="14" customWidth="1"/>
    <col min="5952" max="5952" width="10.42578125" style="14" bestFit="1" customWidth="1"/>
    <col min="5953" max="5954" width="0" style="14" hidden="1" customWidth="1"/>
    <col min="5955" max="5955" width="11.85546875" style="14" customWidth="1"/>
    <col min="5956" max="5956" width="11.7109375" style="14" customWidth="1"/>
    <col min="5957" max="5958" width="0" style="14" hidden="1" customWidth="1"/>
    <col min="5959" max="5959" width="11.85546875" style="14" customWidth="1"/>
    <col min="5960" max="5960" width="12.28515625" style="14" customWidth="1"/>
    <col min="5961" max="5962" width="0" style="14" hidden="1" customWidth="1"/>
    <col min="5963" max="5963" width="13.42578125" style="14" customWidth="1"/>
    <col min="5964" max="5964" width="11" style="14" customWidth="1"/>
    <col min="5965" max="5966" width="0" style="14" hidden="1" customWidth="1"/>
    <col min="5967" max="5967" width="12" style="14" customWidth="1"/>
    <col min="5968" max="5968" width="11" style="14" customWidth="1"/>
    <col min="5969" max="5970" width="0" style="14" hidden="1" customWidth="1"/>
    <col min="5971" max="5971" width="11.85546875" style="14" customWidth="1"/>
    <col min="5972" max="5972" width="10.7109375" style="14" customWidth="1"/>
    <col min="5973" max="5974" width="0" style="14" hidden="1" customWidth="1"/>
    <col min="5975" max="5975" width="12.7109375" style="14" bestFit="1" customWidth="1"/>
    <col min="5976" max="5976" width="10.42578125" style="14" bestFit="1" customWidth="1"/>
    <col min="5977" max="5978" width="0" style="14" hidden="1" customWidth="1"/>
    <col min="5979" max="5979" width="12.7109375" style="14" bestFit="1" customWidth="1"/>
    <col min="5980" max="5980" width="10.5703125" style="14" customWidth="1"/>
    <col min="5981" max="5982" width="0" style="14" hidden="1" customWidth="1"/>
    <col min="5983" max="5983" width="12.5703125" style="14" customWidth="1"/>
    <col min="5984" max="5984" width="10.5703125" style="14" customWidth="1"/>
    <col min="5985" max="5986" width="0" style="14" hidden="1" customWidth="1"/>
    <col min="5987" max="5987" width="12.28515625" style="14" customWidth="1"/>
    <col min="5988" max="5988" width="12.140625" style="14" customWidth="1"/>
    <col min="5989" max="5990" width="0" style="14" hidden="1" customWidth="1"/>
    <col min="5991" max="5991" width="13" style="14" customWidth="1"/>
    <col min="5992" max="6144" width="9.140625" style="14"/>
    <col min="6145" max="6145" width="1.5703125" style="14" customWidth="1"/>
    <col min="6146" max="6146" width="5.42578125" style="14" customWidth="1"/>
    <col min="6147" max="6147" width="20.85546875" style="14" customWidth="1"/>
    <col min="6148" max="6148" width="11.7109375" style="14" customWidth="1"/>
    <col min="6149" max="6149" width="11.140625" style="14" customWidth="1"/>
    <col min="6150" max="6150" width="15.7109375" style="14" customWidth="1"/>
    <col min="6151" max="6151" width="7.140625" style="14" customWidth="1"/>
    <col min="6152" max="6152" width="10.7109375" style="14" customWidth="1"/>
    <col min="6153" max="6154" width="0" style="14" hidden="1" customWidth="1"/>
    <col min="6155" max="6155" width="11.85546875" style="14" customWidth="1"/>
    <col min="6156" max="6156" width="10.7109375" style="14" customWidth="1"/>
    <col min="6157" max="6158" width="0" style="14" hidden="1" customWidth="1"/>
    <col min="6159" max="6159" width="11.85546875" style="14" customWidth="1"/>
    <col min="6160" max="6160" width="10.7109375" style="14" customWidth="1"/>
    <col min="6161" max="6162" width="0" style="14" hidden="1" customWidth="1"/>
    <col min="6163" max="6163" width="11.85546875" style="14" customWidth="1"/>
    <col min="6164" max="6164" width="10.7109375" style="14" customWidth="1"/>
    <col min="6165" max="6166" width="0" style="14" hidden="1" customWidth="1"/>
    <col min="6167" max="6167" width="11.85546875" style="14" customWidth="1"/>
    <col min="6168" max="6168" width="10.7109375" style="14" customWidth="1"/>
    <col min="6169" max="6170" width="0" style="14" hidden="1" customWidth="1"/>
    <col min="6171" max="6171" width="11.85546875" style="14" customWidth="1"/>
    <col min="6172" max="6172" width="10.7109375" style="14" customWidth="1"/>
    <col min="6173" max="6174" width="0" style="14" hidden="1" customWidth="1"/>
    <col min="6175" max="6175" width="11.85546875" style="14" customWidth="1"/>
    <col min="6176" max="6176" width="11.42578125" style="14" customWidth="1"/>
    <col min="6177" max="6178" width="0" style="14" hidden="1" customWidth="1"/>
    <col min="6179" max="6179" width="11.85546875" style="14" customWidth="1"/>
    <col min="6180" max="6180" width="12.42578125" style="14" customWidth="1"/>
    <col min="6181" max="6182" width="0" style="14" hidden="1" customWidth="1"/>
    <col min="6183" max="6183" width="11.85546875" style="14" customWidth="1"/>
    <col min="6184" max="6184" width="11.140625" style="14" customWidth="1"/>
    <col min="6185" max="6186" width="0" style="14" hidden="1" customWidth="1"/>
    <col min="6187" max="6187" width="11.85546875" style="14" customWidth="1"/>
    <col min="6188" max="6188" width="10.7109375" style="14" customWidth="1"/>
    <col min="6189" max="6190" width="0" style="14" hidden="1" customWidth="1"/>
    <col min="6191" max="6191" width="11.85546875" style="14" customWidth="1"/>
    <col min="6192" max="6192" width="10.42578125" style="14" bestFit="1" customWidth="1"/>
    <col min="6193" max="6194" width="0" style="14" hidden="1" customWidth="1"/>
    <col min="6195" max="6195" width="11.85546875" style="14" customWidth="1"/>
    <col min="6196" max="6196" width="10.42578125" style="14" bestFit="1" customWidth="1"/>
    <col min="6197" max="6198" width="0" style="14" hidden="1" customWidth="1"/>
    <col min="6199" max="6199" width="11.85546875" style="14" customWidth="1"/>
    <col min="6200" max="6200" width="11.7109375" style="14" customWidth="1"/>
    <col min="6201" max="6202" width="0" style="14" hidden="1" customWidth="1"/>
    <col min="6203" max="6203" width="11.85546875" style="14" customWidth="1"/>
    <col min="6204" max="6204" width="10.5703125" style="14" customWidth="1"/>
    <col min="6205" max="6206" width="0" style="14" hidden="1" customWidth="1"/>
    <col min="6207" max="6207" width="11.85546875" style="14" customWidth="1"/>
    <col min="6208" max="6208" width="10.42578125" style="14" bestFit="1" customWidth="1"/>
    <col min="6209" max="6210" width="0" style="14" hidden="1" customWidth="1"/>
    <col min="6211" max="6211" width="11.85546875" style="14" customWidth="1"/>
    <col min="6212" max="6212" width="11.7109375" style="14" customWidth="1"/>
    <col min="6213" max="6214" width="0" style="14" hidden="1" customWidth="1"/>
    <col min="6215" max="6215" width="11.85546875" style="14" customWidth="1"/>
    <col min="6216" max="6216" width="12.28515625" style="14" customWidth="1"/>
    <col min="6217" max="6218" width="0" style="14" hidden="1" customWidth="1"/>
    <col min="6219" max="6219" width="13.42578125" style="14" customWidth="1"/>
    <col min="6220" max="6220" width="11" style="14" customWidth="1"/>
    <col min="6221" max="6222" width="0" style="14" hidden="1" customWidth="1"/>
    <col min="6223" max="6223" width="12" style="14" customWidth="1"/>
    <col min="6224" max="6224" width="11" style="14" customWidth="1"/>
    <col min="6225" max="6226" width="0" style="14" hidden="1" customWidth="1"/>
    <col min="6227" max="6227" width="11.85546875" style="14" customWidth="1"/>
    <col min="6228" max="6228" width="10.7109375" style="14" customWidth="1"/>
    <col min="6229" max="6230" width="0" style="14" hidden="1" customWidth="1"/>
    <col min="6231" max="6231" width="12.7109375" style="14" bestFit="1" customWidth="1"/>
    <col min="6232" max="6232" width="10.42578125" style="14" bestFit="1" customWidth="1"/>
    <col min="6233" max="6234" width="0" style="14" hidden="1" customWidth="1"/>
    <col min="6235" max="6235" width="12.7109375" style="14" bestFit="1" customWidth="1"/>
    <col min="6236" max="6236" width="10.5703125" style="14" customWidth="1"/>
    <col min="6237" max="6238" width="0" style="14" hidden="1" customWidth="1"/>
    <col min="6239" max="6239" width="12.5703125" style="14" customWidth="1"/>
    <col min="6240" max="6240" width="10.5703125" style="14" customWidth="1"/>
    <col min="6241" max="6242" width="0" style="14" hidden="1" customWidth="1"/>
    <col min="6243" max="6243" width="12.28515625" style="14" customWidth="1"/>
    <col min="6244" max="6244" width="12.140625" style="14" customWidth="1"/>
    <col min="6245" max="6246" width="0" style="14" hidden="1" customWidth="1"/>
    <col min="6247" max="6247" width="13" style="14" customWidth="1"/>
    <col min="6248" max="6400" width="9.140625" style="14"/>
    <col min="6401" max="6401" width="1.5703125" style="14" customWidth="1"/>
    <col min="6402" max="6402" width="5.42578125" style="14" customWidth="1"/>
    <col min="6403" max="6403" width="20.85546875" style="14" customWidth="1"/>
    <col min="6404" max="6404" width="11.7109375" style="14" customWidth="1"/>
    <col min="6405" max="6405" width="11.140625" style="14" customWidth="1"/>
    <col min="6406" max="6406" width="15.7109375" style="14" customWidth="1"/>
    <col min="6407" max="6407" width="7.140625" style="14" customWidth="1"/>
    <col min="6408" max="6408" width="10.7109375" style="14" customWidth="1"/>
    <col min="6409" max="6410" width="0" style="14" hidden="1" customWidth="1"/>
    <col min="6411" max="6411" width="11.85546875" style="14" customWidth="1"/>
    <col min="6412" max="6412" width="10.7109375" style="14" customWidth="1"/>
    <col min="6413" max="6414" width="0" style="14" hidden="1" customWidth="1"/>
    <col min="6415" max="6415" width="11.85546875" style="14" customWidth="1"/>
    <col min="6416" max="6416" width="10.7109375" style="14" customWidth="1"/>
    <col min="6417" max="6418" width="0" style="14" hidden="1" customWidth="1"/>
    <col min="6419" max="6419" width="11.85546875" style="14" customWidth="1"/>
    <col min="6420" max="6420" width="10.7109375" style="14" customWidth="1"/>
    <col min="6421" max="6422" width="0" style="14" hidden="1" customWidth="1"/>
    <col min="6423" max="6423" width="11.85546875" style="14" customWidth="1"/>
    <col min="6424" max="6424" width="10.7109375" style="14" customWidth="1"/>
    <col min="6425" max="6426" width="0" style="14" hidden="1" customWidth="1"/>
    <col min="6427" max="6427" width="11.85546875" style="14" customWidth="1"/>
    <col min="6428" max="6428" width="10.7109375" style="14" customWidth="1"/>
    <col min="6429" max="6430" width="0" style="14" hidden="1" customWidth="1"/>
    <col min="6431" max="6431" width="11.85546875" style="14" customWidth="1"/>
    <col min="6432" max="6432" width="11.42578125" style="14" customWidth="1"/>
    <col min="6433" max="6434" width="0" style="14" hidden="1" customWidth="1"/>
    <col min="6435" max="6435" width="11.85546875" style="14" customWidth="1"/>
    <col min="6436" max="6436" width="12.42578125" style="14" customWidth="1"/>
    <col min="6437" max="6438" width="0" style="14" hidden="1" customWidth="1"/>
    <col min="6439" max="6439" width="11.85546875" style="14" customWidth="1"/>
    <col min="6440" max="6440" width="11.140625" style="14" customWidth="1"/>
    <col min="6441" max="6442" width="0" style="14" hidden="1" customWidth="1"/>
    <col min="6443" max="6443" width="11.85546875" style="14" customWidth="1"/>
    <col min="6444" max="6444" width="10.7109375" style="14" customWidth="1"/>
    <col min="6445" max="6446" width="0" style="14" hidden="1" customWidth="1"/>
    <col min="6447" max="6447" width="11.85546875" style="14" customWidth="1"/>
    <col min="6448" max="6448" width="10.42578125" style="14" bestFit="1" customWidth="1"/>
    <col min="6449" max="6450" width="0" style="14" hidden="1" customWidth="1"/>
    <col min="6451" max="6451" width="11.85546875" style="14" customWidth="1"/>
    <col min="6452" max="6452" width="10.42578125" style="14" bestFit="1" customWidth="1"/>
    <col min="6453" max="6454" width="0" style="14" hidden="1" customWidth="1"/>
    <col min="6455" max="6455" width="11.85546875" style="14" customWidth="1"/>
    <col min="6456" max="6456" width="11.7109375" style="14" customWidth="1"/>
    <col min="6457" max="6458" width="0" style="14" hidden="1" customWidth="1"/>
    <col min="6459" max="6459" width="11.85546875" style="14" customWidth="1"/>
    <col min="6460" max="6460" width="10.5703125" style="14" customWidth="1"/>
    <col min="6461" max="6462" width="0" style="14" hidden="1" customWidth="1"/>
    <col min="6463" max="6463" width="11.85546875" style="14" customWidth="1"/>
    <col min="6464" max="6464" width="10.42578125" style="14" bestFit="1" customWidth="1"/>
    <col min="6465" max="6466" width="0" style="14" hidden="1" customWidth="1"/>
    <col min="6467" max="6467" width="11.85546875" style="14" customWidth="1"/>
    <col min="6468" max="6468" width="11.7109375" style="14" customWidth="1"/>
    <col min="6469" max="6470" width="0" style="14" hidden="1" customWidth="1"/>
    <col min="6471" max="6471" width="11.85546875" style="14" customWidth="1"/>
    <col min="6472" max="6472" width="12.28515625" style="14" customWidth="1"/>
    <col min="6473" max="6474" width="0" style="14" hidden="1" customWidth="1"/>
    <col min="6475" max="6475" width="13.42578125" style="14" customWidth="1"/>
    <col min="6476" max="6476" width="11" style="14" customWidth="1"/>
    <col min="6477" max="6478" width="0" style="14" hidden="1" customWidth="1"/>
    <col min="6479" max="6479" width="12" style="14" customWidth="1"/>
    <col min="6480" max="6480" width="11" style="14" customWidth="1"/>
    <col min="6481" max="6482" width="0" style="14" hidden="1" customWidth="1"/>
    <col min="6483" max="6483" width="11.85546875" style="14" customWidth="1"/>
    <col min="6484" max="6484" width="10.7109375" style="14" customWidth="1"/>
    <col min="6485" max="6486" width="0" style="14" hidden="1" customWidth="1"/>
    <col min="6487" max="6487" width="12.7109375" style="14" bestFit="1" customWidth="1"/>
    <col min="6488" max="6488" width="10.42578125" style="14" bestFit="1" customWidth="1"/>
    <col min="6489" max="6490" width="0" style="14" hidden="1" customWidth="1"/>
    <col min="6491" max="6491" width="12.7109375" style="14" bestFit="1" customWidth="1"/>
    <col min="6492" max="6492" width="10.5703125" style="14" customWidth="1"/>
    <col min="6493" max="6494" width="0" style="14" hidden="1" customWidth="1"/>
    <col min="6495" max="6495" width="12.5703125" style="14" customWidth="1"/>
    <col min="6496" max="6496" width="10.5703125" style="14" customWidth="1"/>
    <col min="6497" max="6498" width="0" style="14" hidden="1" customWidth="1"/>
    <col min="6499" max="6499" width="12.28515625" style="14" customWidth="1"/>
    <col min="6500" max="6500" width="12.140625" style="14" customWidth="1"/>
    <col min="6501" max="6502" width="0" style="14" hidden="1" customWidth="1"/>
    <col min="6503" max="6503" width="13" style="14" customWidth="1"/>
    <col min="6504" max="6656" width="9.140625" style="14"/>
    <col min="6657" max="6657" width="1.5703125" style="14" customWidth="1"/>
    <col min="6658" max="6658" width="5.42578125" style="14" customWidth="1"/>
    <col min="6659" max="6659" width="20.85546875" style="14" customWidth="1"/>
    <col min="6660" max="6660" width="11.7109375" style="14" customWidth="1"/>
    <col min="6661" max="6661" width="11.140625" style="14" customWidth="1"/>
    <col min="6662" max="6662" width="15.7109375" style="14" customWidth="1"/>
    <col min="6663" max="6663" width="7.140625" style="14" customWidth="1"/>
    <col min="6664" max="6664" width="10.7109375" style="14" customWidth="1"/>
    <col min="6665" max="6666" width="0" style="14" hidden="1" customWidth="1"/>
    <col min="6667" max="6667" width="11.85546875" style="14" customWidth="1"/>
    <col min="6668" max="6668" width="10.7109375" style="14" customWidth="1"/>
    <col min="6669" max="6670" width="0" style="14" hidden="1" customWidth="1"/>
    <col min="6671" max="6671" width="11.85546875" style="14" customWidth="1"/>
    <col min="6672" max="6672" width="10.7109375" style="14" customWidth="1"/>
    <col min="6673" max="6674" width="0" style="14" hidden="1" customWidth="1"/>
    <col min="6675" max="6675" width="11.85546875" style="14" customWidth="1"/>
    <col min="6676" max="6676" width="10.7109375" style="14" customWidth="1"/>
    <col min="6677" max="6678" width="0" style="14" hidden="1" customWidth="1"/>
    <col min="6679" max="6679" width="11.85546875" style="14" customWidth="1"/>
    <col min="6680" max="6680" width="10.7109375" style="14" customWidth="1"/>
    <col min="6681" max="6682" width="0" style="14" hidden="1" customWidth="1"/>
    <col min="6683" max="6683" width="11.85546875" style="14" customWidth="1"/>
    <col min="6684" max="6684" width="10.7109375" style="14" customWidth="1"/>
    <col min="6685" max="6686" width="0" style="14" hidden="1" customWidth="1"/>
    <col min="6687" max="6687" width="11.85546875" style="14" customWidth="1"/>
    <col min="6688" max="6688" width="11.42578125" style="14" customWidth="1"/>
    <col min="6689" max="6690" width="0" style="14" hidden="1" customWidth="1"/>
    <col min="6691" max="6691" width="11.85546875" style="14" customWidth="1"/>
    <col min="6692" max="6692" width="12.42578125" style="14" customWidth="1"/>
    <col min="6693" max="6694" width="0" style="14" hidden="1" customWidth="1"/>
    <col min="6695" max="6695" width="11.85546875" style="14" customWidth="1"/>
    <col min="6696" max="6696" width="11.140625" style="14" customWidth="1"/>
    <col min="6697" max="6698" width="0" style="14" hidden="1" customWidth="1"/>
    <col min="6699" max="6699" width="11.85546875" style="14" customWidth="1"/>
    <col min="6700" max="6700" width="10.7109375" style="14" customWidth="1"/>
    <col min="6701" max="6702" width="0" style="14" hidden="1" customWidth="1"/>
    <col min="6703" max="6703" width="11.85546875" style="14" customWidth="1"/>
    <col min="6704" max="6704" width="10.42578125" style="14" bestFit="1" customWidth="1"/>
    <col min="6705" max="6706" width="0" style="14" hidden="1" customWidth="1"/>
    <col min="6707" max="6707" width="11.85546875" style="14" customWidth="1"/>
    <col min="6708" max="6708" width="10.42578125" style="14" bestFit="1" customWidth="1"/>
    <col min="6709" max="6710" width="0" style="14" hidden="1" customWidth="1"/>
    <col min="6711" max="6711" width="11.85546875" style="14" customWidth="1"/>
    <col min="6712" max="6712" width="11.7109375" style="14" customWidth="1"/>
    <col min="6713" max="6714" width="0" style="14" hidden="1" customWidth="1"/>
    <col min="6715" max="6715" width="11.85546875" style="14" customWidth="1"/>
    <col min="6716" max="6716" width="10.5703125" style="14" customWidth="1"/>
    <col min="6717" max="6718" width="0" style="14" hidden="1" customWidth="1"/>
    <col min="6719" max="6719" width="11.85546875" style="14" customWidth="1"/>
    <col min="6720" max="6720" width="10.42578125" style="14" bestFit="1" customWidth="1"/>
    <col min="6721" max="6722" width="0" style="14" hidden="1" customWidth="1"/>
    <col min="6723" max="6723" width="11.85546875" style="14" customWidth="1"/>
    <col min="6724" max="6724" width="11.7109375" style="14" customWidth="1"/>
    <col min="6725" max="6726" width="0" style="14" hidden="1" customWidth="1"/>
    <col min="6727" max="6727" width="11.85546875" style="14" customWidth="1"/>
    <col min="6728" max="6728" width="12.28515625" style="14" customWidth="1"/>
    <col min="6729" max="6730" width="0" style="14" hidden="1" customWidth="1"/>
    <col min="6731" max="6731" width="13.42578125" style="14" customWidth="1"/>
    <col min="6732" max="6732" width="11" style="14" customWidth="1"/>
    <col min="6733" max="6734" width="0" style="14" hidden="1" customWidth="1"/>
    <col min="6735" max="6735" width="12" style="14" customWidth="1"/>
    <col min="6736" max="6736" width="11" style="14" customWidth="1"/>
    <col min="6737" max="6738" width="0" style="14" hidden="1" customWidth="1"/>
    <col min="6739" max="6739" width="11.85546875" style="14" customWidth="1"/>
    <col min="6740" max="6740" width="10.7109375" style="14" customWidth="1"/>
    <col min="6741" max="6742" width="0" style="14" hidden="1" customWidth="1"/>
    <col min="6743" max="6743" width="12.7109375" style="14" bestFit="1" customWidth="1"/>
    <col min="6744" max="6744" width="10.42578125" style="14" bestFit="1" customWidth="1"/>
    <col min="6745" max="6746" width="0" style="14" hidden="1" customWidth="1"/>
    <col min="6747" max="6747" width="12.7109375" style="14" bestFit="1" customWidth="1"/>
    <col min="6748" max="6748" width="10.5703125" style="14" customWidth="1"/>
    <col min="6749" max="6750" width="0" style="14" hidden="1" customWidth="1"/>
    <col min="6751" max="6751" width="12.5703125" style="14" customWidth="1"/>
    <col min="6752" max="6752" width="10.5703125" style="14" customWidth="1"/>
    <col min="6753" max="6754" width="0" style="14" hidden="1" customWidth="1"/>
    <col min="6755" max="6755" width="12.28515625" style="14" customWidth="1"/>
    <col min="6756" max="6756" width="12.140625" style="14" customWidth="1"/>
    <col min="6757" max="6758" width="0" style="14" hidden="1" customWidth="1"/>
    <col min="6759" max="6759" width="13" style="14" customWidth="1"/>
    <col min="6760" max="6912" width="9.140625" style="14"/>
    <col min="6913" max="6913" width="1.5703125" style="14" customWidth="1"/>
    <col min="6914" max="6914" width="5.42578125" style="14" customWidth="1"/>
    <col min="6915" max="6915" width="20.85546875" style="14" customWidth="1"/>
    <col min="6916" max="6916" width="11.7109375" style="14" customWidth="1"/>
    <col min="6917" max="6917" width="11.140625" style="14" customWidth="1"/>
    <col min="6918" max="6918" width="15.7109375" style="14" customWidth="1"/>
    <col min="6919" max="6919" width="7.140625" style="14" customWidth="1"/>
    <col min="6920" max="6920" width="10.7109375" style="14" customWidth="1"/>
    <col min="6921" max="6922" width="0" style="14" hidden="1" customWidth="1"/>
    <col min="6923" max="6923" width="11.85546875" style="14" customWidth="1"/>
    <col min="6924" max="6924" width="10.7109375" style="14" customWidth="1"/>
    <col min="6925" max="6926" width="0" style="14" hidden="1" customWidth="1"/>
    <col min="6927" max="6927" width="11.85546875" style="14" customWidth="1"/>
    <col min="6928" max="6928" width="10.7109375" style="14" customWidth="1"/>
    <col min="6929" max="6930" width="0" style="14" hidden="1" customWidth="1"/>
    <col min="6931" max="6931" width="11.85546875" style="14" customWidth="1"/>
    <col min="6932" max="6932" width="10.7109375" style="14" customWidth="1"/>
    <col min="6933" max="6934" width="0" style="14" hidden="1" customWidth="1"/>
    <col min="6935" max="6935" width="11.85546875" style="14" customWidth="1"/>
    <col min="6936" max="6936" width="10.7109375" style="14" customWidth="1"/>
    <col min="6937" max="6938" width="0" style="14" hidden="1" customWidth="1"/>
    <col min="6939" max="6939" width="11.85546875" style="14" customWidth="1"/>
    <col min="6940" max="6940" width="10.7109375" style="14" customWidth="1"/>
    <col min="6941" max="6942" width="0" style="14" hidden="1" customWidth="1"/>
    <col min="6943" max="6943" width="11.85546875" style="14" customWidth="1"/>
    <col min="6944" max="6944" width="11.42578125" style="14" customWidth="1"/>
    <col min="6945" max="6946" width="0" style="14" hidden="1" customWidth="1"/>
    <col min="6947" max="6947" width="11.85546875" style="14" customWidth="1"/>
    <col min="6948" max="6948" width="12.42578125" style="14" customWidth="1"/>
    <col min="6949" max="6950" width="0" style="14" hidden="1" customWidth="1"/>
    <col min="6951" max="6951" width="11.85546875" style="14" customWidth="1"/>
    <col min="6952" max="6952" width="11.140625" style="14" customWidth="1"/>
    <col min="6953" max="6954" width="0" style="14" hidden="1" customWidth="1"/>
    <col min="6955" max="6955" width="11.85546875" style="14" customWidth="1"/>
    <col min="6956" max="6956" width="10.7109375" style="14" customWidth="1"/>
    <col min="6957" max="6958" width="0" style="14" hidden="1" customWidth="1"/>
    <col min="6959" max="6959" width="11.85546875" style="14" customWidth="1"/>
    <col min="6960" max="6960" width="10.42578125" style="14" bestFit="1" customWidth="1"/>
    <col min="6961" max="6962" width="0" style="14" hidden="1" customWidth="1"/>
    <col min="6963" max="6963" width="11.85546875" style="14" customWidth="1"/>
    <col min="6964" max="6964" width="10.42578125" style="14" bestFit="1" customWidth="1"/>
    <col min="6965" max="6966" width="0" style="14" hidden="1" customWidth="1"/>
    <col min="6967" max="6967" width="11.85546875" style="14" customWidth="1"/>
    <col min="6968" max="6968" width="11.7109375" style="14" customWidth="1"/>
    <col min="6969" max="6970" width="0" style="14" hidden="1" customWidth="1"/>
    <col min="6971" max="6971" width="11.85546875" style="14" customWidth="1"/>
    <col min="6972" max="6972" width="10.5703125" style="14" customWidth="1"/>
    <col min="6973" max="6974" width="0" style="14" hidden="1" customWidth="1"/>
    <col min="6975" max="6975" width="11.85546875" style="14" customWidth="1"/>
    <col min="6976" max="6976" width="10.42578125" style="14" bestFit="1" customWidth="1"/>
    <col min="6977" max="6978" width="0" style="14" hidden="1" customWidth="1"/>
    <col min="6979" max="6979" width="11.85546875" style="14" customWidth="1"/>
    <col min="6980" max="6980" width="11.7109375" style="14" customWidth="1"/>
    <col min="6981" max="6982" width="0" style="14" hidden="1" customWidth="1"/>
    <col min="6983" max="6983" width="11.85546875" style="14" customWidth="1"/>
    <col min="6984" max="6984" width="12.28515625" style="14" customWidth="1"/>
    <col min="6985" max="6986" width="0" style="14" hidden="1" customWidth="1"/>
    <col min="6987" max="6987" width="13.42578125" style="14" customWidth="1"/>
    <col min="6988" max="6988" width="11" style="14" customWidth="1"/>
    <col min="6989" max="6990" width="0" style="14" hidden="1" customWidth="1"/>
    <col min="6991" max="6991" width="12" style="14" customWidth="1"/>
    <col min="6992" max="6992" width="11" style="14" customWidth="1"/>
    <col min="6993" max="6994" width="0" style="14" hidden="1" customWidth="1"/>
    <col min="6995" max="6995" width="11.85546875" style="14" customWidth="1"/>
    <col min="6996" max="6996" width="10.7109375" style="14" customWidth="1"/>
    <col min="6997" max="6998" width="0" style="14" hidden="1" customWidth="1"/>
    <col min="6999" max="6999" width="12.7109375" style="14" bestFit="1" customWidth="1"/>
    <col min="7000" max="7000" width="10.42578125" style="14" bestFit="1" customWidth="1"/>
    <col min="7001" max="7002" width="0" style="14" hidden="1" customWidth="1"/>
    <col min="7003" max="7003" width="12.7109375" style="14" bestFit="1" customWidth="1"/>
    <col min="7004" max="7004" width="10.5703125" style="14" customWidth="1"/>
    <col min="7005" max="7006" width="0" style="14" hidden="1" customWidth="1"/>
    <col min="7007" max="7007" width="12.5703125" style="14" customWidth="1"/>
    <col min="7008" max="7008" width="10.5703125" style="14" customWidth="1"/>
    <col min="7009" max="7010" width="0" style="14" hidden="1" customWidth="1"/>
    <col min="7011" max="7011" width="12.28515625" style="14" customWidth="1"/>
    <col min="7012" max="7012" width="12.140625" style="14" customWidth="1"/>
    <col min="7013" max="7014" width="0" style="14" hidden="1" customWidth="1"/>
    <col min="7015" max="7015" width="13" style="14" customWidth="1"/>
    <col min="7016" max="7168" width="9.140625" style="14"/>
    <col min="7169" max="7169" width="1.5703125" style="14" customWidth="1"/>
    <col min="7170" max="7170" width="5.42578125" style="14" customWidth="1"/>
    <col min="7171" max="7171" width="20.85546875" style="14" customWidth="1"/>
    <col min="7172" max="7172" width="11.7109375" style="14" customWidth="1"/>
    <col min="7173" max="7173" width="11.140625" style="14" customWidth="1"/>
    <col min="7174" max="7174" width="15.7109375" style="14" customWidth="1"/>
    <col min="7175" max="7175" width="7.140625" style="14" customWidth="1"/>
    <col min="7176" max="7176" width="10.7109375" style="14" customWidth="1"/>
    <col min="7177" max="7178" width="0" style="14" hidden="1" customWidth="1"/>
    <col min="7179" max="7179" width="11.85546875" style="14" customWidth="1"/>
    <col min="7180" max="7180" width="10.7109375" style="14" customWidth="1"/>
    <col min="7181" max="7182" width="0" style="14" hidden="1" customWidth="1"/>
    <col min="7183" max="7183" width="11.85546875" style="14" customWidth="1"/>
    <col min="7184" max="7184" width="10.7109375" style="14" customWidth="1"/>
    <col min="7185" max="7186" width="0" style="14" hidden="1" customWidth="1"/>
    <col min="7187" max="7187" width="11.85546875" style="14" customWidth="1"/>
    <col min="7188" max="7188" width="10.7109375" style="14" customWidth="1"/>
    <col min="7189" max="7190" width="0" style="14" hidden="1" customWidth="1"/>
    <col min="7191" max="7191" width="11.85546875" style="14" customWidth="1"/>
    <col min="7192" max="7192" width="10.7109375" style="14" customWidth="1"/>
    <col min="7193" max="7194" width="0" style="14" hidden="1" customWidth="1"/>
    <col min="7195" max="7195" width="11.85546875" style="14" customWidth="1"/>
    <col min="7196" max="7196" width="10.7109375" style="14" customWidth="1"/>
    <col min="7197" max="7198" width="0" style="14" hidden="1" customWidth="1"/>
    <col min="7199" max="7199" width="11.85546875" style="14" customWidth="1"/>
    <col min="7200" max="7200" width="11.42578125" style="14" customWidth="1"/>
    <col min="7201" max="7202" width="0" style="14" hidden="1" customWidth="1"/>
    <col min="7203" max="7203" width="11.85546875" style="14" customWidth="1"/>
    <col min="7204" max="7204" width="12.42578125" style="14" customWidth="1"/>
    <col min="7205" max="7206" width="0" style="14" hidden="1" customWidth="1"/>
    <col min="7207" max="7207" width="11.85546875" style="14" customWidth="1"/>
    <col min="7208" max="7208" width="11.140625" style="14" customWidth="1"/>
    <col min="7209" max="7210" width="0" style="14" hidden="1" customWidth="1"/>
    <col min="7211" max="7211" width="11.85546875" style="14" customWidth="1"/>
    <col min="7212" max="7212" width="10.7109375" style="14" customWidth="1"/>
    <col min="7213" max="7214" width="0" style="14" hidden="1" customWidth="1"/>
    <col min="7215" max="7215" width="11.85546875" style="14" customWidth="1"/>
    <col min="7216" max="7216" width="10.42578125" style="14" bestFit="1" customWidth="1"/>
    <col min="7217" max="7218" width="0" style="14" hidden="1" customWidth="1"/>
    <col min="7219" max="7219" width="11.85546875" style="14" customWidth="1"/>
    <col min="7220" max="7220" width="10.42578125" style="14" bestFit="1" customWidth="1"/>
    <col min="7221" max="7222" width="0" style="14" hidden="1" customWidth="1"/>
    <col min="7223" max="7223" width="11.85546875" style="14" customWidth="1"/>
    <col min="7224" max="7224" width="11.7109375" style="14" customWidth="1"/>
    <col min="7225" max="7226" width="0" style="14" hidden="1" customWidth="1"/>
    <col min="7227" max="7227" width="11.85546875" style="14" customWidth="1"/>
    <col min="7228" max="7228" width="10.5703125" style="14" customWidth="1"/>
    <col min="7229" max="7230" width="0" style="14" hidden="1" customWidth="1"/>
    <col min="7231" max="7231" width="11.85546875" style="14" customWidth="1"/>
    <col min="7232" max="7232" width="10.42578125" style="14" bestFit="1" customWidth="1"/>
    <col min="7233" max="7234" width="0" style="14" hidden="1" customWidth="1"/>
    <col min="7235" max="7235" width="11.85546875" style="14" customWidth="1"/>
    <col min="7236" max="7236" width="11.7109375" style="14" customWidth="1"/>
    <col min="7237" max="7238" width="0" style="14" hidden="1" customWidth="1"/>
    <col min="7239" max="7239" width="11.85546875" style="14" customWidth="1"/>
    <col min="7240" max="7240" width="12.28515625" style="14" customWidth="1"/>
    <col min="7241" max="7242" width="0" style="14" hidden="1" customWidth="1"/>
    <col min="7243" max="7243" width="13.42578125" style="14" customWidth="1"/>
    <col min="7244" max="7244" width="11" style="14" customWidth="1"/>
    <col min="7245" max="7246" width="0" style="14" hidden="1" customWidth="1"/>
    <col min="7247" max="7247" width="12" style="14" customWidth="1"/>
    <col min="7248" max="7248" width="11" style="14" customWidth="1"/>
    <col min="7249" max="7250" width="0" style="14" hidden="1" customWidth="1"/>
    <col min="7251" max="7251" width="11.85546875" style="14" customWidth="1"/>
    <col min="7252" max="7252" width="10.7109375" style="14" customWidth="1"/>
    <col min="7253" max="7254" width="0" style="14" hidden="1" customWidth="1"/>
    <col min="7255" max="7255" width="12.7109375" style="14" bestFit="1" customWidth="1"/>
    <col min="7256" max="7256" width="10.42578125" style="14" bestFit="1" customWidth="1"/>
    <col min="7257" max="7258" width="0" style="14" hidden="1" customWidth="1"/>
    <col min="7259" max="7259" width="12.7109375" style="14" bestFit="1" customWidth="1"/>
    <col min="7260" max="7260" width="10.5703125" style="14" customWidth="1"/>
    <col min="7261" max="7262" width="0" style="14" hidden="1" customWidth="1"/>
    <col min="7263" max="7263" width="12.5703125" style="14" customWidth="1"/>
    <col min="7264" max="7264" width="10.5703125" style="14" customWidth="1"/>
    <col min="7265" max="7266" width="0" style="14" hidden="1" customWidth="1"/>
    <col min="7267" max="7267" width="12.28515625" style="14" customWidth="1"/>
    <col min="7268" max="7268" width="12.140625" style="14" customWidth="1"/>
    <col min="7269" max="7270" width="0" style="14" hidden="1" customWidth="1"/>
    <col min="7271" max="7271" width="13" style="14" customWidth="1"/>
    <col min="7272" max="7424" width="9.140625" style="14"/>
    <col min="7425" max="7425" width="1.5703125" style="14" customWidth="1"/>
    <col min="7426" max="7426" width="5.42578125" style="14" customWidth="1"/>
    <col min="7427" max="7427" width="20.85546875" style="14" customWidth="1"/>
    <col min="7428" max="7428" width="11.7109375" style="14" customWidth="1"/>
    <col min="7429" max="7429" width="11.140625" style="14" customWidth="1"/>
    <col min="7430" max="7430" width="15.7109375" style="14" customWidth="1"/>
    <col min="7431" max="7431" width="7.140625" style="14" customWidth="1"/>
    <col min="7432" max="7432" width="10.7109375" style="14" customWidth="1"/>
    <col min="7433" max="7434" width="0" style="14" hidden="1" customWidth="1"/>
    <col min="7435" max="7435" width="11.85546875" style="14" customWidth="1"/>
    <col min="7436" max="7436" width="10.7109375" style="14" customWidth="1"/>
    <col min="7437" max="7438" width="0" style="14" hidden="1" customWidth="1"/>
    <col min="7439" max="7439" width="11.85546875" style="14" customWidth="1"/>
    <col min="7440" max="7440" width="10.7109375" style="14" customWidth="1"/>
    <col min="7441" max="7442" width="0" style="14" hidden="1" customWidth="1"/>
    <col min="7443" max="7443" width="11.85546875" style="14" customWidth="1"/>
    <col min="7444" max="7444" width="10.7109375" style="14" customWidth="1"/>
    <col min="7445" max="7446" width="0" style="14" hidden="1" customWidth="1"/>
    <col min="7447" max="7447" width="11.85546875" style="14" customWidth="1"/>
    <col min="7448" max="7448" width="10.7109375" style="14" customWidth="1"/>
    <col min="7449" max="7450" width="0" style="14" hidden="1" customWidth="1"/>
    <col min="7451" max="7451" width="11.85546875" style="14" customWidth="1"/>
    <col min="7452" max="7452" width="10.7109375" style="14" customWidth="1"/>
    <col min="7453" max="7454" width="0" style="14" hidden="1" customWidth="1"/>
    <col min="7455" max="7455" width="11.85546875" style="14" customWidth="1"/>
    <col min="7456" max="7456" width="11.42578125" style="14" customWidth="1"/>
    <col min="7457" max="7458" width="0" style="14" hidden="1" customWidth="1"/>
    <col min="7459" max="7459" width="11.85546875" style="14" customWidth="1"/>
    <col min="7460" max="7460" width="12.42578125" style="14" customWidth="1"/>
    <col min="7461" max="7462" width="0" style="14" hidden="1" customWidth="1"/>
    <col min="7463" max="7463" width="11.85546875" style="14" customWidth="1"/>
    <col min="7464" max="7464" width="11.140625" style="14" customWidth="1"/>
    <col min="7465" max="7466" width="0" style="14" hidden="1" customWidth="1"/>
    <col min="7467" max="7467" width="11.85546875" style="14" customWidth="1"/>
    <col min="7468" max="7468" width="10.7109375" style="14" customWidth="1"/>
    <col min="7469" max="7470" width="0" style="14" hidden="1" customWidth="1"/>
    <col min="7471" max="7471" width="11.85546875" style="14" customWidth="1"/>
    <col min="7472" max="7472" width="10.42578125" style="14" bestFit="1" customWidth="1"/>
    <col min="7473" max="7474" width="0" style="14" hidden="1" customWidth="1"/>
    <col min="7475" max="7475" width="11.85546875" style="14" customWidth="1"/>
    <col min="7476" max="7476" width="10.42578125" style="14" bestFit="1" customWidth="1"/>
    <col min="7477" max="7478" width="0" style="14" hidden="1" customWidth="1"/>
    <col min="7479" max="7479" width="11.85546875" style="14" customWidth="1"/>
    <col min="7480" max="7480" width="11.7109375" style="14" customWidth="1"/>
    <col min="7481" max="7482" width="0" style="14" hidden="1" customWidth="1"/>
    <col min="7483" max="7483" width="11.85546875" style="14" customWidth="1"/>
    <col min="7484" max="7484" width="10.5703125" style="14" customWidth="1"/>
    <col min="7485" max="7486" width="0" style="14" hidden="1" customWidth="1"/>
    <col min="7487" max="7487" width="11.85546875" style="14" customWidth="1"/>
    <col min="7488" max="7488" width="10.42578125" style="14" bestFit="1" customWidth="1"/>
    <col min="7489" max="7490" width="0" style="14" hidden="1" customWidth="1"/>
    <col min="7491" max="7491" width="11.85546875" style="14" customWidth="1"/>
    <col min="7492" max="7492" width="11.7109375" style="14" customWidth="1"/>
    <col min="7493" max="7494" width="0" style="14" hidden="1" customWidth="1"/>
    <col min="7495" max="7495" width="11.85546875" style="14" customWidth="1"/>
    <col min="7496" max="7496" width="12.28515625" style="14" customWidth="1"/>
    <col min="7497" max="7498" width="0" style="14" hidden="1" customWidth="1"/>
    <col min="7499" max="7499" width="13.42578125" style="14" customWidth="1"/>
    <col min="7500" max="7500" width="11" style="14" customWidth="1"/>
    <col min="7501" max="7502" width="0" style="14" hidden="1" customWidth="1"/>
    <col min="7503" max="7503" width="12" style="14" customWidth="1"/>
    <col min="7504" max="7504" width="11" style="14" customWidth="1"/>
    <col min="7505" max="7506" width="0" style="14" hidden="1" customWidth="1"/>
    <col min="7507" max="7507" width="11.85546875" style="14" customWidth="1"/>
    <col min="7508" max="7508" width="10.7109375" style="14" customWidth="1"/>
    <col min="7509" max="7510" width="0" style="14" hidden="1" customWidth="1"/>
    <col min="7511" max="7511" width="12.7109375" style="14" bestFit="1" customWidth="1"/>
    <col min="7512" max="7512" width="10.42578125" style="14" bestFit="1" customWidth="1"/>
    <col min="7513" max="7514" width="0" style="14" hidden="1" customWidth="1"/>
    <col min="7515" max="7515" width="12.7109375" style="14" bestFit="1" customWidth="1"/>
    <col min="7516" max="7516" width="10.5703125" style="14" customWidth="1"/>
    <col min="7517" max="7518" width="0" style="14" hidden="1" customWidth="1"/>
    <col min="7519" max="7519" width="12.5703125" style="14" customWidth="1"/>
    <col min="7520" max="7520" width="10.5703125" style="14" customWidth="1"/>
    <col min="7521" max="7522" width="0" style="14" hidden="1" customWidth="1"/>
    <col min="7523" max="7523" width="12.28515625" style="14" customWidth="1"/>
    <col min="7524" max="7524" width="12.140625" style="14" customWidth="1"/>
    <col min="7525" max="7526" width="0" style="14" hidden="1" customWidth="1"/>
    <col min="7527" max="7527" width="13" style="14" customWidth="1"/>
    <col min="7528" max="7680" width="9.140625" style="14"/>
    <col min="7681" max="7681" width="1.5703125" style="14" customWidth="1"/>
    <col min="7682" max="7682" width="5.42578125" style="14" customWidth="1"/>
    <col min="7683" max="7683" width="20.85546875" style="14" customWidth="1"/>
    <col min="7684" max="7684" width="11.7109375" style="14" customWidth="1"/>
    <col min="7685" max="7685" width="11.140625" style="14" customWidth="1"/>
    <col min="7686" max="7686" width="15.7109375" style="14" customWidth="1"/>
    <col min="7687" max="7687" width="7.140625" style="14" customWidth="1"/>
    <col min="7688" max="7688" width="10.7109375" style="14" customWidth="1"/>
    <col min="7689" max="7690" width="0" style="14" hidden="1" customWidth="1"/>
    <col min="7691" max="7691" width="11.85546875" style="14" customWidth="1"/>
    <col min="7692" max="7692" width="10.7109375" style="14" customWidth="1"/>
    <col min="7693" max="7694" width="0" style="14" hidden="1" customWidth="1"/>
    <col min="7695" max="7695" width="11.85546875" style="14" customWidth="1"/>
    <col min="7696" max="7696" width="10.7109375" style="14" customWidth="1"/>
    <col min="7697" max="7698" width="0" style="14" hidden="1" customWidth="1"/>
    <col min="7699" max="7699" width="11.85546875" style="14" customWidth="1"/>
    <col min="7700" max="7700" width="10.7109375" style="14" customWidth="1"/>
    <col min="7701" max="7702" width="0" style="14" hidden="1" customWidth="1"/>
    <col min="7703" max="7703" width="11.85546875" style="14" customWidth="1"/>
    <col min="7704" max="7704" width="10.7109375" style="14" customWidth="1"/>
    <col min="7705" max="7706" width="0" style="14" hidden="1" customWidth="1"/>
    <col min="7707" max="7707" width="11.85546875" style="14" customWidth="1"/>
    <col min="7708" max="7708" width="10.7109375" style="14" customWidth="1"/>
    <col min="7709" max="7710" width="0" style="14" hidden="1" customWidth="1"/>
    <col min="7711" max="7711" width="11.85546875" style="14" customWidth="1"/>
    <col min="7712" max="7712" width="11.42578125" style="14" customWidth="1"/>
    <col min="7713" max="7714" width="0" style="14" hidden="1" customWidth="1"/>
    <col min="7715" max="7715" width="11.85546875" style="14" customWidth="1"/>
    <col min="7716" max="7716" width="12.42578125" style="14" customWidth="1"/>
    <col min="7717" max="7718" width="0" style="14" hidden="1" customWidth="1"/>
    <col min="7719" max="7719" width="11.85546875" style="14" customWidth="1"/>
    <col min="7720" max="7720" width="11.140625" style="14" customWidth="1"/>
    <col min="7721" max="7722" width="0" style="14" hidden="1" customWidth="1"/>
    <col min="7723" max="7723" width="11.85546875" style="14" customWidth="1"/>
    <col min="7724" max="7724" width="10.7109375" style="14" customWidth="1"/>
    <col min="7725" max="7726" width="0" style="14" hidden="1" customWidth="1"/>
    <col min="7727" max="7727" width="11.85546875" style="14" customWidth="1"/>
    <col min="7728" max="7728" width="10.42578125" style="14" bestFit="1" customWidth="1"/>
    <col min="7729" max="7730" width="0" style="14" hidden="1" customWidth="1"/>
    <col min="7731" max="7731" width="11.85546875" style="14" customWidth="1"/>
    <col min="7732" max="7732" width="10.42578125" style="14" bestFit="1" customWidth="1"/>
    <col min="7733" max="7734" width="0" style="14" hidden="1" customWidth="1"/>
    <col min="7735" max="7735" width="11.85546875" style="14" customWidth="1"/>
    <col min="7736" max="7736" width="11.7109375" style="14" customWidth="1"/>
    <col min="7737" max="7738" width="0" style="14" hidden="1" customWidth="1"/>
    <col min="7739" max="7739" width="11.85546875" style="14" customWidth="1"/>
    <col min="7740" max="7740" width="10.5703125" style="14" customWidth="1"/>
    <col min="7741" max="7742" width="0" style="14" hidden="1" customWidth="1"/>
    <col min="7743" max="7743" width="11.85546875" style="14" customWidth="1"/>
    <col min="7744" max="7744" width="10.42578125" style="14" bestFit="1" customWidth="1"/>
    <col min="7745" max="7746" width="0" style="14" hidden="1" customWidth="1"/>
    <col min="7747" max="7747" width="11.85546875" style="14" customWidth="1"/>
    <col min="7748" max="7748" width="11.7109375" style="14" customWidth="1"/>
    <col min="7749" max="7750" width="0" style="14" hidden="1" customWidth="1"/>
    <col min="7751" max="7751" width="11.85546875" style="14" customWidth="1"/>
    <col min="7752" max="7752" width="12.28515625" style="14" customWidth="1"/>
    <col min="7753" max="7754" width="0" style="14" hidden="1" customWidth="1"/>
    <col min="7755" max="7755" width="13.42578125" style="14" customWidth="1"/>
    <col min="7756" max="7756" width="11" style="14" customWidth="1"/>
    <col min="7757" max="7758" width="0" style="14" hidden="1" customWidth="1"/>
    <col min="7759" max="7759" width="12" style="14" customWidth="1"/>
    <col min="7760" max="7760" width="11" style="14" customWidth="1"/>
    <col min="7761" max="7762" width="0" style="14" hidden="1" customWidth="1"/>
    <col min="7763" max="7763" width="11.85546875" style="14" customWidth="1"/>
    <col min="7764" max="7764" width="10.7109375" style="14" customWidth="1"/>
    <col min="7765" max="7766" width="0" style="14" hidden="1" customWidth="1"/>
    <col min="7767" max="7767" width="12.7109375" style="14" bestFit="1" customWidth="1"/>
    <col min="7768" max="7768" width="10.42578125" style="14" bestFit="1" customWidth="1"/>
    <col min="7769" max="7770" width="0" style="14" hidden="1" customWidth="1"/>
    <col min="7771" max="7771" width="12.7109375" style="14" bestFit="1" customWidth="1"/>
    <col min="7772" max="7772" width="10.5703125" style="14" customWidth="1"/>
    <col min="7773" max="7774" width="0" style="14" hidden="1" customWidth="1"/>
    <col min="7775" max="7775" width="12.5703125" style="14" customWidth="1"/>
    <col min="7776" max="7776" width="10.5703125" style="14" customWidth="1"/>
    <col min="7777" max="7778" width="0" style="14" hidden="1" customWidth="1"/>
    <col min="7779" max="7779" width="12.28515625" style="14" customWidth="1"/>
    <col min="7780" max="7780" width="12.140625" style="14" customWidth="1"/>
    <col min="7781" max="7782" width="0" style="14" hidden="1" customWidth="1"/>
    <col min="7783" max="7783" width="13" style="14" customWidth="1"/>
    <col min="7784" max="7936" width="9.140625" style="14"/>
    <col min="7937" max="7937" width="1.5703125" style="14" customWidth="1"/>
    <col min="7938" max="7938" width="5.42578125" style="14" customWidth="1"/>
    <col min="7939" max="7939" width="20.85546875" style="14" customWidth="1"/>
    <col min="7940" max="7940" width="11.7109375" style="14" customWidth="1"/>
    <col min="7941" max="7941" width="11.140625" style="14" customWidth="1"/>
    <col min="7942" max="7942" width="15.7109375" style="14" customWidth="1"/>
    <col min="7943" max="7943" width="7.140625" style="14" customWidth="1"/>
    <col min="7944" max="7944" width="10.7109375" style="14" customWidth="1"/>
    <col min="7945" max="7946" width="0" style="14" hidden="1" customWidth="1"/>
    <col min="7947" max="7947" width="11.85546875" style="14" customWidth="1"/>
    <col min="7948" max="7948" width="10.7109375" style="14" customWidth="1"/>
    <col min="7949" max="7950" width="0" style="14" hidden="1" customWidth="1"/>
    <col min="7951" max="7951" width="11.85546875" style="14" customWidth="1"/>
    <col min="7952" max="7952" width="10.7109375" style="14" customWidth="1"/>
    <col min="7953" max="7954" width="0" style="14" hidden="1" customWidth="1"/>
    <col min="7955" max="7955" width="11.85546875" style="14" customWidth="1"/>
    <col min="7956" max="7956" width="10.7109375" style="14" customWidth="1"/>
    <col min="7957" max="7958" width="0" style="14" hidden="1" customWidth="1"/>
    <col min="7959" max="7959" width="11.85546875" style="14" customWidth="1"/>
    <col min="7960" max="7960" width="10.7109375" style="14" customWidth="1"/>
    <col min="7961" max="7962" width="0" style="14" hidden="1" customWidth="1"/>
    <col min="7963" max="7963" width="11.85546875" style="14" customWidth="1"/>
    <col min="7964" max="7964" width="10.7109375" style="14" customWidth="1"/>
    <col min="7965" max="7966" width="0" style="14" hidden="1" customWidth="1"/>
    <col min="7967" max="7967" width="11.85546875" style="14" customWidth="1"/>
    <col min="7968" max="7968" width="11.42578125" style="14" customWidth="1"/>
    <col min="7969" max="7970" width="0" style="14" hidden="1" customWidth="1"/>
    <col min="7971" max="7971" width="11.85546875" style="14" customWidth="1"/>
    <col min="7972" max="7972" width="12.42578125" style="14" customWidth="1"/>
    <col min="7973" max="7974" width="0" style="14" hidden="1" customWidth="1"/>
    <col min="7975" max="7975" width="11.85546875" style="14" customWidth="1"/>
    <col min="7976" max="7976" width="11.140625" style="14" customWidth="1"/>
    <col min="7977" max="7978" width="0" style="14" hidden="1" customWidth="1"/>
    <col min="7979" max="7979" width="11.85546875" style="14" customWidth="1"/>
    <col min="7980" max="7980" width="10.7109375" style="14" customWidth="1"/>
    <col min="7981" max="7982" width="0" style="14" hidden="1" customWidth="1"/>
    <col min="7983" max="7983" width="11.85546875" style="14" customWidth="1"/>
    <col min="7984" max="7984" width="10.42578125" style="14" bestFit="1" customWidth="1"/>
    <col min="7985" max="7986" width="0" style="14" hidden="1" customWidth="1"/>
    <col min="7987" max="7987" width="11.85546875" style="14" customWidth="1"/>
    <col min="7988" max="7988" width="10.42578125" style="14" bestFit="1" customWidth="1"/>
    <col min="7989" max="7990" width="0" style="14" hidden="1" customWidth="1"/>
    <col min="7991" max="7991" width="11.85546875" style="14" customWidth="1"/>
    <col min="7992" max="7992" width="11.7109375" style="14" customWidth="1"/>
    <col min="7993" max="7994" width="0" style="14" hidden="1" customWidth="1"/>
    <col min="7995" max="7995" width="11.85546875" style="14" customWidth="1"/>
    <col min="7996" max="7996" width="10.5703125" style="14" customWidth="1"/>
    <col min="7997" max="7998" width="0" style="14" hidden="1" customWidth="1"/>
    <col min="7999" max="7999" width="11.85546875" style="14" customWidth="1"/>
    <col min="8000" max="8000" width="10.42578125" style="14" bestFit="1" customWidth="1"/>
    <col min="8001" max="8002" width="0" style="14" hidden="1" customWidth="1"/>
    <col min="8003" max="8003" width="11.85546875" style="14" customWidth="1"/>
    <col min="8004" max="8004" width="11.7109375" style="14" customWidth="1"/>
    <col min="8005" max="8006" width="0" style="14" hidden="1" customWidth="1"/>
    <col min="8007" max="8007" width="11.85546875" style="14" customWidth="1"/>
    <col min="8008" max="8008" width="12.28515625" style="14" customWidth="1"/>
    <col min="8009" max="8010" width="0" style="14" hidden="1" customWidth="1"/>
    <col min="8011" max="8011" width="13.42578125" style="14" customWidth="1"/>
    <col min="8012" max="8012" width="11" style="14" customWidth="1"/>
    <col min="8013" max="8014" width="0" style="14" hidden="1" customWidth="1"/>
    <col min="8015" max="8015" width="12" style="14" customWidth="1"/>
    <col min="8016" max="8016" width="11" style="14" customWidth="1"/>
    <col min="8017" max="8018" width="0" style="14" hidden="1" customWidth="1"/>
    <col min="8019" max="8019" width="11.85546875" style="14" customWidth="1"/>
    <col min="8020" max="8020" width="10.7109375" style="14" customWidth="1"/>
    <col min="8021" max="8022" width="0" style="14" hidden="1" customWidth="1"/>
    <col min="8023" max="8023" width="12.7109375" style="14" bestFit="1" customWidth="1"/>
    <col min="8024" max="8024" width="10.42578125" style="14" bestFit="1" customWidth="1"/>
    <col min="8025" max="8026" width="0" style="14" hidden="1" customWidth="1"/>
    <col min="8027" max="8027" width="12.7109375" style="14" bestFit="1" customWidth="1"/>
    <col min="8028" max="8028" width="10.5703125" style="14" customWidth="1"/>
    <col min="8029" max="8030" width="0" style="14" hidden="1" customWidth="1"/>
    <col min="8031" max="8031" width="12.5703125" style="14" customWidth="1"/>
    <col min="8032" max="8032" width="10.5703125" style="14" customWidth="1"/>
    <col min="8033" max="8034" width="0" style="14" hidden="1" customWidth="1"/>
    <col min="8035" max="8035" width="12.28515625" style="14" customWidth="1"/>
    <col min="8036" max="8036" width="12.140625" style="14" customWidth="1"/>
    <col min="8037" max="8038" width="0" style="14" hidden="1" customWidth="1"/>
    <col min="8039" max="8039" width="13" style="14" customWidth="1"/>
    <col min="8040" max="8192" width="9.140625" style="14"/>
    <col min="8193" max="8193" width="1.5703125" style="14" customWidth="1"/>
    <col min="8194" max="8194" width="5.42578125" style="14" customWidth="1"/>
    <col min="8195" max="8195" width="20.85546875" style="14" customWidth="1"/>
    <col min="8196" max="8196" width="11.7109375" style="14" customWidth="1"/>
    <col min="8197" max="8197" width="11.140625" style="14" customWidth="1"/>
    <col min="8198" max="8198" width="15.7109375" style="14" customWidth="1"/>
    <col min="8199" max="8199" width="7.140625" style="14" customWidth="1"/>
    <col min="8200" max="8200" width="10.7109375" style="14" customWidth="1"/>
    <col min="8201" max="8202" width="0" style="14" hidden="1" customWidth="1"/>
    <col min="8203" max="8203" width="11.85546875" style="14" customWidth="1"/>
    <col min="8204" max="8204" width="10.7109375" style="14" customWidth="1"/>
    <col min="8205" max="8206" width="0" style="14" hidden="1" customWidth="1"/>
    <col min="8207" max="8207" width="11.85546875" style="14" customWidth="1"/>
    <col min="8208" max="8208" width="10.7109375" style="14" customWidth="1"/>
    <col min="8209" max="8210" width="0" style="14" hidden="1" customWidth="1"/>
    <col min="8211" max="8211" width="11.85546875" style="14" customWidth="1"/>
    <col min="8212" max="8212" width="10.7109375" style="14" customWidth="1"/>
    <col min="8213" max="8214" width="0" style="14" hidden="1" customWidth="1"/>
    <col min="8215" max="8215" width="11.85546875" style="14" customWidth="1"/>
    <col min="8216" max="8216" width="10.7109375" style="14" customWidth="1"/>
    <col min="8217" max="8218" width="0" style="14" hidden="1" customWidth="1"/>
    <col min="8219" max="8219" width="11.85546875" style="14" customWidth="1"/>
    <col min="8220" max="8220" width="10.7109375" style="14" customWidth="1"/>
    <col min="8221" max="8222" width="0" style="14" hidden="1" customWidth="1"/>
    <col min="8223" max="8223" width="11.85546875" style="14" customWidth="1"/>
    <col min="8224" max="8224" width="11.42578125" style="14" customWidth="1"/>
    <col min="8225" max="8226" width="0" style="14" hidden="1" customWidth="1"/>
    <col min="8227" max="8227" width="11.85546875" style="14" customWidth="1"/>
    <col min="8228" max="8228" width="12.42578125" style="14" customWidth="1"/>
    <col min="8229" max="8230" width="0" style="14" hidden="1" customWidth="1"/>
    <col min="8231" max="8231" width="11.85546875" style="14" customWidth="1"/>
    <col min="8232" max="8232" width="11.140625" style="14" customWidth="1"/>
    <col min="8233" max="8234" width="0" style="14" hidden="1" customWidth="1"/>
    <col min="8235" max="8235" width="11.85546875" style="14" customWidth="1"/>
    <col min="8236" max="8236" width="10.7109375" style="14" customWidth="1"/>
    <col min="8237" max="8238" width="0" style="14" hidden="1" customWidth="1"/>
    <col min="8239" max="8239" width="11.85546875" style="14" customWidth="1"/>
    <col min="8240" max="8240" width="10.42578125" style="14" bestFit="1" customWidth="1"/>
    <col min="8241" max="8242" width="0" style="14" hidden="1" customWidth="1"/>
    <col min="8243" max="8243" width="11.85546875" style="14" customWidth="1"/>
    <col min="8244" max="8244" width="10.42578125" style="14" bestFit="1" customWidth="1"/>
    <col min="8245" max="8246" width="0" style="14" hidden="1" customWidth="1"/>
    <col min="8247" max="8247" width="11.85546875" style="14" customWidth="1"/>
    <col min="8248" max="8248" width="11.7109375" style="14" customWidth="1"/>
    <col min="8249" max="8250" width="0" style="14" hidden="1" customWidth="1"/>
    <col min="8251" max="8251" width="11.85546875" style="14" customWidth="1"/>
    <col min="8252" max="8252" width="10.5703125" style="14" customWidth="1"/>
    <col min="8253" max="8254" width="0" style="14" hidden="1" customWidth="1"/>
    <col min="8255" max="8255" width="11.85546875" style="14" customWidth="1"/>
    <col min="8256" max="8256" width="10.42578125" style="14" bestFit="1" customWidth="1"/>
    <col min="8257" max="8258" width="0" style="14" hidden="1" customWidth="1"/>
    <col min="8259" max="8259" width="11.85546875" style="14" customWidth="1"/>
    <col min="8260" max="8260" width="11.7109375" style="14" customWidth="1"/>
    <col min="8261" max="8262" width="0" style="14" hidden="1" customWidth="1"/>
    <col min="8263" max="8263" width="11.85546875" style="14" customWidth="1"/>
    <col min="8264" max="8264" width="12.28515625" style="14" customWidth="1"/>
    <col min="8265" max="8266" width="0" style="14" hidden="1" customWidth="1"/>
    <col min="8267" max="8267" width="13.42578125" style="14" customWidth="1"/>
    <col min="8268" max="8268" width="11" style="14" customWidth="1"/>
    <col min="8269" max="8270" width="0" style="14" hidden="1" customWidth="1"/>
    <col min="8271" max="8271" width="12" style="14" customWidth="1"/>
    <col min="8272" max="8272" width="11" style="14" customWidth="1"/>
    <col min="8273" max="8274" width="0" style="14" hidden="1" customWidth="1"/>
    <col min="8275" max="8275" width="11.85546875" style="14" customWidth="1"/>
    <col min="8276" max="8276" width="10.7109375" style="14" customWidth="1"/>
    <col min="8277" max="8278" width="0" style="14" hidden="1" customWidth="1"/>
    <col min="8279" max="8279" width="12.7109375" style="14" bestFit="1" customWidth="1"/>
    <col min="8280" max="8280" width="10.42578125" style="14" bestFit="1" customWidth="1"/>
    <col min="8281" max="8282" width="0" style="14" hidden="1" customWidth="1"/>
    <col min="8283" max="8283" width="12.7109375" style="14" bestFit="1" customWidth="1"/>
    <col min="8284" max="8284" width="10.5703125" style="14" customWidth="1"/>
    <col min="8285" max="8286" width="0" style="14" hidden="1" customWidth="1"/>
    <col min="8287" max="8287" width="12.5703125" style="14" customWidth="1"/>
    <col min="8288" max="8288" width="10.5703125" style="14" customWidth="1"/>
    <col min="8289" max="8290" width="0" style="14" hidden="1" customWidth="1"/>
    <col min="8291" max="8291" width="12.28515625" style="14" customWidth="1"/>
    <col min="8292" max="8292" width="12.140625" style="14" customWidth="1"/>
    <col min="8293" max="8294" width="0" style="14" hidden="1" customWidth="1"/>
    <col min="8295" max="8295" width="13" style="14" customWidth="1"/>
    <col min="8296" max="8448" width="9.140625" style="14"/>
    <col min="8449" max="8449" width="1.5703125" style="14" customWidth="1"/>
    <col min="8450" max="8450" width="5.42578125" style="14" customWidth="1"/>
    <col min="8451" max="8451" width="20.85546875" style="14" customWidth="1"/>
    <col min="8452" max="8452" width="11.7109375" style="14" customWidth="1"/>
    <col min="8453" max="8453" width="11.140625" style="14" customWidth="1"/>
    <col min="8454" max="8454" width="15.7109375" style="14" customWidth="1"/>
    <col min="8455" max="8455" width="7.140625" style="14" customWidth="1"/>
    <col min="8456" max="8456" width="10.7109375" style="14" customWidth="1"/>
    <col min="8457" max="8458" width="0" style="14" hidden="1" customWidth="1"/>
    <col min="8459" max="8459" width="11.85546875" style="14" customWidth="1"/>
    <col min="8460" max="8460" width="10.7109375" style="14" customWidth="1"/>
    <col min="8461" max="8462" width="0" style="14" hidden="1" customWidth="1"/>
    <col min="8463" max="8463" width="11.85546875" style="14" customWidth="1"/>
    <col min="8464" max="8464" width="10.7109375" style="14" customWidth="1"/>
    <col min="8465" max="8466" width="0" style="14" hidden="1" customWidth="1"/>
    <col min="8467" max="8467" width="11.85546875" style="14" customWidth="1"/>
    <col min="8468" max="8468" width="10.7109375" style="14" customWidth="1"/>
    <col min="8469" max="8470" width="0" style="14" hidden="1" customWidth="1"/>
    <col min="8471" max="8471" width="11.85546875" style="14" customWidth="1"/>
    <col min="8472" max="8472" width="10.7109375" style="14" customWidth="1"/>
    <col min="8473" max="8474" width="0" style="14" hidden="1" customWidth="1"/>
    <col min="8475" max="8475" width="11.85546875" style="14" customWidth="1"/>
    <col min="8476" max="8476" width="10.7109375" style="14" customWidth="1"/>
    <col min="8477" max="8478" width="0" style="14" hidden="1" customWidth="1"/>
    <col min="8479" max="8479" width="11.85546875" style="14" customWidth="1"/>
    <col min="8480" max="8480" width="11.42578125" style="14" customWidth="1"/>
    <col min="8481" max="8482" width="0" style="14" hidden="1" customWidth="1"/>
    <col min="8483" max="8483" width="11.85546875" style="14" customWidth="1"/>
    <col min="8484" max="8484" width="12.42578125" style="14" customWidth="1"/>
    <col min="8485" max="8486" width="0" style="14" hidden="1" customWidth="1"/>
    <col min="8487" max="8487" width="11.85546875" style="14" customWidth="1"/>
    <col min="8488" max="8488" width="11.140625" style="14" customWidth="1"/>
    <col min="8489" max="8490" width="0" style="14" hidden="1" customWidth="1"/>
    <col min="8491" max="8491" width="11.85546875" style="14" customWidth="1"/>
    <col min="8492" max="8492" width="10.7109375" style="14" customWidth="1"/>
    <col min="8493" max="8494" width="0" style="14" hidden="1" customWidth="1"/>
    <col min="8495" max="8495" width="11.85546875" style="14" customWidth="1"/>
    <col min="8496" max="8496" width="10.42578125" style="14" bestFit="1" customWidth="1"/>
    <col min="8497" max="8498" width="0" style="14" hidden="1" customWidth="1"/>
    <col min="8499" max="8499" width="11.85546875" style="14" customWidth="1"/>
    <col min="8500" max="8500" width="10.42578125" style="14" bestFit="1" customWidth="1"/>
    <col min="8501" max="8502" width="0" style="14" hidden="1" customWidth="1"/>
    <col min="8503" max="8503" width="11.85546875" style="14" customWidth="1"/>
    <col min="8504" max="8504" width="11.7109375" style="14" customWidth="1"/>
    <col min="8505" max="8506" width="0" style="14" hidden="1" customWidth="1"/>
    <col min="8507" max="8507" width="11.85546875" style="14" customWidth="1"/>
    <col min="8508" max="8508" width="10.5703125" style="14" customWidth="1"/>
    <col min="8509" max="8510" width="0" style="14" hidden="1" customWidth="1"/>
    <col min="8511" max="8511" width="11.85546875" style="14" customWidth="1"/>
    <col min="8512" max="8512" width="10.42578125" style="14" bestFit="1" customWidth="1"/>
    <col min="8513" max="8514" width="0" style="14" hidden="1" customWidth="1"/>
    <col min="8515" max="8515" width="11.85546875" style="14" customWidth="1"/>
    <col min="8516" max="8516" width="11.7109375" style="14" customWidth="1"/>
    <col min="8517" max="8518" width="0" style="14" hidden="1" customWidth="1"/>
    <col min="8519" max="8519" width="11.85546875" style="14" customWidth="1"/>
    <col min="8520" max="8520" width="12.28515625" style="14" customWidth="1"/>
    <col min="8521" max="8522" width="0" style="14" hidden="1" customWidth="1"/>
    <col min="8523" max="8523" width="13.42578125" style="14" customWidth="1"/>
    <col min="8524" max="8524" width="11" style="14" customWidth="1"/>
    <col min="8525" max="8526" width="0" style="14" hidden="1" customWidth="1"/>
    <col min="8527" max="8527" width="12" style="14" customWidth="1"/>
    <col min="8528" max="8528" width="11" style="14" customWidth="1"/>
    <col min="8529" max="8530" width="0" style="14" hidden="1" customWidth="1"/>
    <col min="8531" max="8531" width="11.85546875" style="14" customWidth="1"/>
    <col min="8532" max="8532" width="10.7109375" style="14" customWidth="1"/>
    <col min="8533" max="8534" width="0" style="14" hidden="1" customWidth="1"/>
    <col min="8535" max="8535" width="12.7109375" style="14" bestFit="1" customWidth="1"/>
    <col min="8536" max="8536" width="10.42578125" style="14" bestFit="1" customWidth="1"/>
    <col min="8537" max="8538" width="0" style="14" hidden="1" customWidth="1"/>
    <col min="8539" max="8539" width="12.7109375" style="14" bestFit="1" customWidth="1"/>
    <col min="8540" max="8540" width="10.5703125" style="14" customWidth="1"/>
    <col min="8541" max="8542" width="0" style="14" hidden="1" customWidth="1"/>
    <col min="8543" max="8543" width="12.5703125" style="14" customWidth="1"/>
    <col min="8544" max="8544" width="10.5703125" style="14" customWidth="1"/>
    <col min="8545" max="8546" width="0" style="14" hidden="1" customWidth="1"/>
    <col min="8547" max="8547" width="12.28515625" style="14" customWidth="1"/>
    <col min="8548" max="8548" width="12.140625" style="14" customWidth="1"/>
    <col min="8549" max="8550" width="0" style="14" hidden="1" customWidth="1"/>
    <col min="8551" max="8551" width="13" style="14" customWidth="1"/>
    <col min="8552" max="8704" width="9.140625" style="14"/>
    <col min="8705" max="8705" width="1.5703125" style="14" customWidth="1"/>
    <col min="8706" max="8706" width="5.42578125" style="14" customWidth="1"/>
    <col min="8707" max="8707" width="20.85546875" style="14" customWidth="1"/>
    <col min="8708" max="8708" width="11.7109375" style="14" customWidth="1"/>
    <col min="8709" max="8709" width="11.140625" style="14" customWidth="1"/>
    <col min="8710" max="8710" width="15.7109375" style="14" customWidth="1"/>
    <col min="8711" max="8711" width="7.140625" style="14" customWidth="1"/>
    <col min="8712" max="8712" width="10.7109375" style="14" customWidth="1"/>
    <col min="8713" max="8714" width="0" style="14" hidden="1" customWidth="1"/>
    <col min="8715" max="8715" width="11.85546875" style="14" customWidth="1"/>
    <col min="8716" max="8716" width="10.7109375" style="14" customWidth="1"/>
    <col min="8717" max="8718" width="0" style="14" hidden="1" customWidth="1"/>
    <col min="8719" max="8719" width="11.85546875" style="14" customWidth="1"/>
    <col min="8720" max="8720" width="10.7109375" style="14" customWidth="1"/>
    <col min="8721" max="8722" width="0" style="14" hidden="1" customWidth="1"/>
    <col min="8723" max="8723" width="11.85546875" style="14" customWidth="1"/>
    <col min="8724" max="8724" width="10.7109375" style="14" customWidth="1"/>
    <col min="8725" max="8726" width="0" style="14" hidden="1" customWidth="1"/>
    <col min="8727" max="8727" width="11.85546875" style="14" customWidth="1"/>
    <col min="8728" max="8728" width="10.7109375" style="14" customWidth="1"/>
    <col min="8729" max="8730" width="0" style="14" hidden="1" customWidth="1"/>
    <col min="8731" max="8731" width="11.85546875" style="14" customWidth="1"/>
    <col min="8732" max="8732" width="10.7109375" style="14" customWidth="1"/>
    <col min="8733" max="8734" width="0" style="14" hidden="1" customWidth="1"/>
    <col min="8735" max="8735" width="11.85546875" style="14" customWidth="1"/>
    <col min="8736" max="8736" width="11.42578125" style="14" customWidth="1"/>
    <col min="8737" max="8738" width="0" style="14" hidden="1" customWidth="1"/>
    <col min="8739" max="8739" width="11.85546875" style="14" customWidth="1"/>
    <col min="8740" max="8740" width="12.42578125" style="14" customWidth="1"/>
    <col min="8741" max="8742" width="0" style="14" hidden="1" customWidth="1"/>
    <col min="8743" max="8743" width="11.85546875" style="14" customWidth="1"/>
    <col min="8744" max="8744" width="11.140625" style="14" customWidth="1"/>
    <col min="8745" max="8746" width="0" style="14" hidden="1" customWidth="1"/>
    <col min="8747" max="8747" width="11.85546875" style="14" customWidth="1"/>
    <col min="8748" max="8748" width="10.7109375" style="14" customWidth="1"/>
    <col min="8749" max="8750" width="0" style="14" hidden="1" customWidth="1"/>
    <col min="8751" max="8751" width="11.85546875" style="14" customWidth="1"/>
    <col min="8752" max="8752" width="10.42578125" style="14" bestFit="1" customWidth="1"/>
    <col min="8753" max="8754" width="0" style="14" hidden="1" customWidth="1"/>
    <col min="8755" max="8755" width="11.85546875" style="14" customWidth="1"/>
    <col min="8756" max="8756" width="10.42578125" style="14" bestFit="1" customWidth="1"/>
    <col min="8757" max="8758" width="0" style="14" hidden="1" customWidth="1"/>
    <col min="8759" max="8759" width="11.85546875" style="14" customWidth="1"/>
    <col min="8760" max="8760" width="11.7109375" style="14" customWidth="1"/>
    <col min="8761" max="8762" width="0" style="14" hidden="1" customWidth="1"/>
    <col min="8763" max="8763" width="11.85546875" style="14" customWidth="1"/>
    <col min="8764" max="8764" width="10.5703125" style="14" customWidth="1"/>
    <col min="8765" max="8766" width="0" style="14" hidden="1" customWidth="1"/>
    <col min="8767" max="8767" width="11.85546875" style="14" customWidth="1"/>
    <col min="8768" max="8768" width="10.42578125" style="14" bestFit="1" customWidth="1"/>
    <col min="8769" max="8770" width="0" style="14" hidden="1" customWidth="1"/>
    <col min="8771" max="8771" width="11.85546875" style="14" customWidth="1"/>
    <col min="8772" max="8772" width="11.7109375" style="14" customWidth="1"/>
    <col min="8773" max="8774" width="0" style="14" hidden="1" customWidth="1"/>
    <col min="8775" max="8775" width="11.85546875" style="14" customWidth="1"/>
    <col min="8776" max="8776" width="12.28515625" style="14" customWidth="1"/>
    <col min="8777" max="8778" width="0" style="14" hidden="1" customWidth="1"/>
    <col min="8779" max="8779" width="13.42578125" style="14" customWidth="1"/>
    <col min="8780" max="8780" width="11" style="14" customWidth="1"/>
    <col min="8781" max="8782" width="0" style="14" hidden="1" customWidth="1"/>
    <col min="8783" max="8783" width="12" style="14" customWidth="1"/>
    <col min="8784" max="8784" width="11" style="14" customWidth="1"/>
    <col min="8785" max="8786" width="0" style="14" hidden="1" customWidth="1"/>
    <col min="8787" max="8787" width="11.85546875" style="14" customWidth="1"/>
    <col min="8788" max="8788" width="10.7109375" style="14" customWidth="1"/>
    <col min="8789" max="8790" width="0" style="14" hidden="1" customWidth="1"/>
    <col min="8791" max="8791" width="12.7109375" style="14" bestFit="1" customWidth="1"/>
    <col min="8792" max="8792" width="10.42578125" style="14" bestFit="1" customWidth="1"/>
    <col min="8793" max="8794" width="0" style="14" hidden="1" customWidth="1"/>
    <col min="8795" max="8795" width="12.7109375" style="14" bestFit="1" customWidth="1"/>
    <col min="8796" max="8796" width="10.5703125" style="14" customWidth="1"/>
    <col min="8797" max="8798" width="0" style="14" hidden="1" customWidth="1"/>
    <col min="8799" max="8799" width="12.5703125" style="14" customWidth="1"/>
    <col min="8800" max="8800" width="10.5703125" style="14" customWidth="1"/>
    <col min="8801" max="8802" width="0" style="14" hidden="1" customWidth="1"/>
    <col min="8803" max="8803" width="12.28515625" style="14" customWidth="1"/>
    <col min="8804" max="8804" width="12.140625" style="14" customWidth="1"/>
    <col min="8805" max="8806" width="0" style="14" hidden="1" customWidth="1"/>
    <col min="8807" max="8807" width="13" style="14" customWidth="1"/>
    <col min="8808" max="8960" width="9.140625" style="14"/>
    <col min="8961" max="8961" width="1.5703125" style="14" customWidth="1"/>
    <col min="8962" max="8962" width="5.42578125" style="14" customWidth="1"/>
    <col min="8963" max="8963" width="20.85546875" style="14" customWidth="1"/>
    <col min="8964" max="8964" width="11.7109375" style="14" customWidth="1"/>
    <col min="8965" max="8965" width="11.140625" style="14" customWidth="1"/>
    <col min="8966" max="8966" width="15.7109375" style="14" customWidth="1"/>
    <col min="8967" max="8967" width="7.140625" style="14" customWidth="1"/>
    <col min="8968" max="8968" width="10.7109375" style="14" customWidth="1"/>
    <col min="8969" max="8970" width="0" style="14" hidden="1" customWidth="1"/>
    <col min="8971" max="8971" width="11.85546875" style="14" customWidth="1"/>
    <col min="8972" max="8972" width="10.7109375" style="14" customWidth="1"/>
    <col min="8973" max="8974" width="0" style="14" hidden="1" customWidth="1"/>
    <col min="8975" max="8975" width="11.85546875" style="14" customWidth="1"/>
    <col min="8976" max="8976" width="10.7109375" style="14" customWidth="1"/>
    <col min="8977" max="8978" width="0" style="14" hidden="1" customWidth="1"/>
    <col min="8979" max="8979" width="11.85546875" style="14" customWidth="1"/>
    <col min="8980" max="8980" width="10.7109375" style="14" customWidth="1"/>
    <col min="8981" max="8982" width="0" style="14" hidden="1" customWidth="1"/>
    <col min="8983" max="8983" width="11.85546875" style="14" customWidth="1"/>
    <col min="8984" max="8984" width="10.7109375" style="14" customWidth="1"/>
    <col min="8985" max="8986" width="0" style="14" hidden="1" customWidth="1"/>
    <col min="8987" max="8987" width="11.85546875" style="14" customWidth="1"/>
    <col min="8988" max="8988" width="10.7109375" style="14" customWidth="1"/>
    <col min="8989" max="8990" width="0" style="14" hidden="1" customWidth="1"/>
    <col min="8991" max="8991" width="11.85546875" style="14" customWidth="1"/>
    <col min="8992" max="8992" width="11.42578125" style="14" customWidth="1"/>
    <col min="8993" max="8994" width="0" style="14" hidden="1" customWidth="1"/>
    <col min="8995" max="8995" width="11.85546875" style="14" customWidth="1"/>
    <col min="8996" max="8996" width="12.42578125" style="14" customWidth="1"/>
    <col min="8997" max="8998" width="0" style="14" hidden="1" customWidth="1"/>
    <col min="8999" max="8999" width="11.85546875" style="14" customWidth="1"/>
    <col min="9000" max="9000" width="11.140625" style="14" customWidth="1"/>
    <col min="9001" max="9002" width="0" style="14" hidden="1" customWidth="1"/>
    <col min="9003" max="9003" width="11.85546875" style="14" customWidth="1"/>
    <col min="9004" max="9004" width="10.7109375" style="14" customWidth="1"/>
    <col min="9005" max="9006" width="0" style="14" hidden="1" customWidth="1"/>
    <col min="9007" max="9007" width="11.85546875" style="14" customWidth="1"/>
    <col min="9008" max="9008" width="10.42578125" style="14" bestFit="1" customWidth="1"/>
    <col min="9009" max="9010" width="0" style="14" hidden="1" customWidth="1"/>
    <col min="9011" max="9011" width="11.85546875" style="14" customWidth="1"/>
    <col min="9012" max="9012" width="10.42578125" style="14" bestFit="1" customWidth="1"/>
    <col min="9013" max="9014" width="0" style="14" hidden="1" customWidth="1"/>
    <col min="9015" max="9015" width="11.85546875" style="14" customWidth="1"/>
    <col min="9016" max="9016" width="11.7109375" style="14" customWidth="1"/>
    <col min="9017" max="9018" width="0" style="14" hidden="1" customWidth="1"/>
    <col min="9019" max="9019" width="11.85546875" style="14" customWidth="1"/>
    <col min="9020" max="9020" width="10.5703125" style="14" customWidth="1"/>
    <col min="9021" max="9022" width="0" style="14" hidden="1" customWidth="1"/>
    <col min="9023" max="9023" width="11.85546875" style="14" customWidth="1"/>
    <col min="9024" max="9024" width="10.42578125" style="14" bestFit="1" customWidth="1"/>
    <col min="9025" max="9026" width="0" style="14" hidden="1" customWidth="1"/>
    <col min="9027" max="9027" width="11.85546875" style="14" customWidth="1"/>
    <col min="9028" max="9028" width="11.7109375" style="14" customWidth="1"/>
    <col min="9029" max="9030" width="0" style="14" hidden="1" customWidth="1"/>
    <col min="9031" max="9031" width="11.85546875" style="14" customWidth="1"/>
    <col min="9032" max="9032" width="12.28515625" style="14" customWidth="1"/>
    <col min="9033" max="9034" width="0" style="14" hidden="1" customWidth="1"/>
    <col min="9035" max="9035" width="13.42578125" style="14" customWidth="1"/>
    <col min="9036" max="9036" width="11" style="14" customWidth="1"/>
    <col min="9037" max="9038" width="0" style="14" hidden="1" customWidth="1"/>
    <col min="9039" max="9039" width="12" style="14" customWidth="1"/>
    <col min="9040" max="9040" width="11" style="14" customWidth="1"/>
    <col min="9041" max="9042" width="0" style="14" hidden="1" customWidth="1"/>
    <col min="9043" max="9043" width="11.85546875" style="14" customWidth="1"/>
    <col min="9044" max="9044" width="10.7109375" style="14" customWidth="1"/>
    <col min="9045" max="9046" width="0" style="14" hidden="1" customWidth="1"/>
    <col min="9047" max="9047" width="12.7109375" style="14" bestFit="1" customWidth="1"/>
    <col min="9048" max="9048" width="10.42578125" style="14" bestFit="1" customWidth="1"/>
    <col min="9049" max="9050" width="0" style="14" hidden="1" customWidth="1"/>
    <col min="9051" max="9051" width="12.7109375" style="14" bestFit="1" customWidth="1"/>
    <col min="9052" max="9052" width="10.5703125" style="14" customWidth="1"/>
    <col min="9053" max="9054" width="0" style="14" hidden="1" customWidth="1"/>
    <col min="9055" max="9055" width="12.5703125" style="14" customWidth="1"/>
    <col min="9056" max="9056" width="10.5703125" style="14" customWidth="1"/>
    <col min="9057" max="9058" width="0" style="14" hidden="1" customWidth="1"/>
    <col min="9059" max="9059" width="12.28515625" style="14" customWidth="1"/>
    <col min="9060" max="9060" width="12.140625" style="14" customWidth="1"/>
    <col min="9061" max="9062" width="0" style="14" hidden="1" customWidth="1"/>
    <col min="9063" max="9063" width="13" style="14" customWidth="1"/>
    <col min="9064" max="9216" width="9.140625" style="14"/>
    <col min="9217" max="9217" width="1.5703125" style="14" customWidth="1"/>
    <col min="9218" max="9218" width="5.42578125" style="14" customWidth="1"/>
    <col min="9219" max="9219" width="20.85546875" style="14" customWidth="1"/>
    <col min="9220" max="9220" width="11.7109375" style="14" customWidth="1"/>
    <col min="9221" max="9221" width="11.140625" style="14" customWidth="1"/>
    <col min="9222" max="9222" width="15.7109375" style="14" customWidth="1"/>
    <col min="9223" max="9223" width="7.140625" style="14" customWidth="1"/>
    <col min="9224" max="9224" width="10.7109375" style="14" customWidth="1"/>
    <col min="9225" max="9226" width="0" style="14" hidden="1" customWidth="1"/>
    <col min="9227" max="9227" width="11.85546875" style="14" customWidth="1"/>
    <col min="9228" max="9228" width="10.7109375" style="14" customWidth="1"/>
    <col min="9229" max="9230" width="0" style="14" hidden="1" customWidth="1"/>
    <col min="9231" max="9231" width="11.85546875" style="14" customWidth="1"/>
    <col min="9232" max="9232" width="10.7109375" style="14" customWidth="1"/>
    <col min="9233" max="9234" width="0" style="14" hidden="1" customWidth="1"/>
    <col min="9235" max="9235" width="11.85546875" style="14" customWidth="1"/>
    <col min="9236" max="9236" width="10.7109375" style="14" customWidth="1"/>
    <col min="9237" max="9238" width="0" style="14" hidden="1" customWidth="1"/>
    <col min="9239" max="9239" width="11.85546875" style="14" customWidth="1"/>
    <col min="9240" max="9240" width="10.7109375" style="14" customWidth="1"/>
    <col min="9241" max="9242" width="0" style="14" hidden="1" customWidth="1"/>
    <col min="9243" max="9243" width="11.85546875" style="14" customWidth="1"/>
    <col min="9244" max="9244" width="10.7109375" style="14" customWidth="1"/>
    <col min="9245" max="9246" width="0" style="14" hidden="1" customWidth="1"/>
    <col min="9247" max="9247" width="11.85546875" style="14" customWidth="1"/>
    <col min="9248" max="9248" width="11.42578125" style="14" customWidth="1"/>
    <col min="9249" max="9250" width="0" style="14" hidden="1" customWidth="1"/>
    <col min="9251" max="9251" width="11.85546875" style="14" customWidth="1"/>
    <col min="9252" max="9252" width="12.42578125" style="14" customWidth="1"/>
    <col min="9253" max="9254" width="0" style="14" hidden="1" customWidth="1"/>
    <col min="9255" max="9255" width="11.85546875" style="14" customWidth="1"/>
    <col min="9256" max="9256" width="11.140625" style="14" customWidth="1"/>
    <col min="9257" max="9258" width="0" style="14" hidden="1" customWidth="1"/>
    <col min="9259" max="9259" width="11.85546875" style="14" customWidth="1"/>
    <col min="9260" max="9260" width="10.7109375" style="14" customWidth="1"/>
    <col min="9261" max="9262" width="0" style="14" hidden="1" customWidth="1"/>
    <col min="9263" max="9263" width="11.85546875" style="14" customWidth="1"/>
    <col min="9264" max="9264" width="10.42578125" style="14" bestFit="1" customWidth="1"/>
    <col min="9265" max="9266" width="0" style="14" hidden="1" customWidth="1"/>
    <col min="9267" max="9267" width="11.85546875" style="14" customWidth="1"/>
    <col min="9268" max="9268" width="10.42578125" style="14" bestFit="1" customWidth="1"/>
    <col min="9269" max="9270" width="0" style="14" hidden="1" customWidth="1"/>
    <col min="9271" max="9271" width="11.85546875" style="14" customWidth="1"/>
    <col min="9272" max="9272" width="11.7109375" style="14" customWidth="1"/>
    <col min="9273" max="9274" width="0" style="14" hidden="1" customWidth="1"/>
    <col min="9275" max="9275" width="11.85546875" style="14" customWidth="1"/>
    <col min="9276" max="9276" width="10.5703125" style="14" customWidth="1"/>
    <col min="9277" max="9278" width="0" style="14" hidden="1" customWidth="1"/>
    <col min="9279" max="9279" width="11.85546875" style="14" customWidth="1"/>
    <col min="9280" max="9280" width="10.42578125" style="14" bestFit="1" customWidth="1"/>
    <col min="9281" max="9282" width="0" style="14" hidden="1" customWidth="1"/>
    <col min="9283" max="9283" width="11.85546875" style="14" customWidth="1"/>
    <col min="9284" max="9284" width="11.7109375" style="14" customWidth="1"/>
    <col min="9285" max="9286" width="0" style="14" hidden="1" customWidth="1"/>
    <col min="9287" max="9287" width="11.85546875" style="14" customWidth="1"/>
    <col min="9288" max="9288" width="12.28515625" style="14" customWidth="1"/>
    <col min="9289" max="9290" width="0" style="14" hidden="1" customWidth="1"/>
    <col min="9291" max="9291" width="13.42578125" style="14" customWidth="1"/>
    <col min="9292" max="9292" width="11" style="14" customWidth="1"/>
    <col min="9293" max="9294" width="0" style="14" hidden="1" customWidth="1"/>
    <col min="9295" max="9295" width="12" style="14" customWidth="1"/>
    <col min="9296" max="9296" width="11" style="14" customWidth="1"/>
    <col min="9297" max="9298" width="0" style="14" hidden="1" customWidth="1"/>
    <col min="9299" max="9299" width="11.85546875" style="14" customWidth="1"/>
    <col min="9300" max="9300" width="10.7109375" style="14" customWidth="1"/>
    <col min="9301" max="9302" width="0" style="14" hidden="1" customWidth="1"/>
    <col min="9303" max="9303" width="12.7109375" style="14" bestFit="1" customWidth="1"/>
    <col min="9304" max="9304" width="10.42578125" style="14" bestFit="1" customWidth="1"/>
    <col min="9305" max="9306" width="0" style="14" hidden="1" customWidth="1"/>
    <col min="9307" max="9307" width="12.7109375" style="14" bestFit="1" customWidth="1"/>
    <col min="9308" max="9308" width="10.5703125" style="14" customWidth="1"/>
    <col min="9309" max="9310" width="0" style="14" hidden="1" customWidth="1"/>
    <col min="9311" max="9311" width="12.5703125" style="14" customWidth="1"/>
    <col min="9312" max="9312" width="10.5703125" style="14" customWidth="1"/>
    <col min="9313" max="9314" width="0" style="14" hidden="1" customWidth="1"/>
    <col min="9315" max="9315" width="12.28515625" style="14" customWidth="1"/>
    <col min="9316" max="9316" width="12.140625" style="14" customWidth="1"/>
    <col min="9317" max="9318" width="0" style="14" hidden="1" customWidth="1"/>
    <col min="9319" max="9319" width="13" style="14" customWidth="1"/>
    <col min="9320" max="9472" width="9.140625" style="14"/>
    <col min="9473" max="9473" width="1.5703125" style="14" customWidth="1"/>
    <col min="9474" max="9474" width="5.42578125" style="14" customWidth="1"/>
    <col min="9475" max="9475" width="20.85546875" style="14" customWidth="1"/>
    <col min="9476" max="9476" width="11.7109375" style="14" customWidth="1"/>
    <col min="9477" max="9477" width="11.140625" style="14" customWidth="1"/>
    <col min="9478" max="9478" width="15.7109375" style="14" customWidth="1"/>
    <col min="9479" max="9479" width="7.140625" style="14" customWidth="1"/>
    <col min="9480" max="9480" width="10.7109375" style="14" customWidth="1"/>
    <col min="9481" max="9482" width="0" style="14" hidden="1" customWidth="1"/>
    <col min="9483" max="9483" width="11.85546875" style="14" customWidth="1"/>
    <col min="9484" max="9484" width="10.7109375" style="14" customWidth="1"/>
    <col min="9485" max="9486" width="0" style="14" hidden="1" customWidth="1"/>
    <col min="9487" max="9487" width="11.85546875" style="14" customWidth="1"/>
    <col min="9488" max="9488" width="10.7109375" style="14" customWidth="1"/>
    <col min="9489" max="9490" width="0" style="14" hidden="1" customWidth="1"/>
    <col min="9491" max="9491" width="11.85546875" style="14" customWidth="1"/>
    <col min="9492" max="9492" width="10.7109375" style="14" customWidth="1"/>
    <col min="9493" max="9494" width="0" style="14" hidden="1" customWidth="1"/>
    <col min="9495" max="9495" width="11.85546875" style="14" customWidth="1"/>
    <col min="9496" max="9496" width="10.7109375" style="14" customWidth="1"/>
    <col min="9497" max="9498" width="0" style="14" hidden="1" customWidth="1"/>
    <col min="9499" max="9499" width="11.85546875" style="14" customWidth="1"/>
    <col min="9500" max="9500" width="10.7109375" style="14" customWidth="1"/>
    <col min="9501" max="9502" width="0" style="14" hidden="1" customWidth="1"/>
    <col min="9503" max="9503" width="11.85546875" style="14" customWidth="1"/>
    <col min="9504" max="9504" width="11.42578125" style="14" customWidth="1"/>
    <col min="9505" max="9506" width="0" style="14" hidden="1" customWidth="1"/>
    <col min="9507" max="9507" width="11.85546875" style="14" customWidth="1"/>
    <col min="9508" max="9508" width="12.42578125" style="14" customWidth="1"/>
    <col min="9509" max="9510" width="0" style="14" hidden="1" customWidth="1"/>
    <col min="9511" max="9511" width="11.85546875" style="14" customWidth="1"/>
    <col min="9512" max="9512" width="11.140625" style="14" customWidth="1"/>
    <col min="9513" max="9514" width="0" style="14" hidden="1" customWidth="1"/>
    <col min="9515" max="9515" width="11.85546875" style="14" customWidth="1"/>
    <col min="9516" max="9516" width="10.7109375" style="14" customWidth="1"/>
    <col min="9517" max="9518" width="0" style="14" hidden="1" customWidth="1"/>
    <col min="9519" max="9519" width="11.85546875" style="14" customWidth="1"/>
    <col min="9520" max="9520" width="10.42578125" style="14" bestFit="1" customWidth="1"/>
    <col min="9521" max="9522" width="0" style="14" hidden="1" customWidth="1"/>
    <col min="9523" max="9523" width="11.85546875" style="14" customWidth="1"/>
    <col min="9524" max="9524" width="10.42578125" style="14" bestFit="1" customWidth="1"/>
    <col min="9525" max="9526" width="0" style="14" hidden="1" customWidth="1"/>
    <col min="9527" max="9527" width="11.85546875" style="14" customWidth="1"/>
    <col min="9528" max="9528" width="11.7109375" style="14" customWidth="1"/>
    <col min="9529" max="9530" width="0" style="14" hidden="1" customWidth="1"/>
    <col min="9531" max="9531" width="11.85546875" style="14" customWidth="1"/>
    <col min="9532" max="9532" width="10.5703125" style="14" customWidth="1"/>
    <col min="9533" max="9534" width="0" style="14" hidden="1" customWidth="1"/>
    <col min="9535" max="9535" width="11.85546875" style="14" customWidth="1"/>
    <col min="9536" max="9536" width="10.42578125" style="14" bestFit="1" customWidth="1"/>
    <col min="9537" max="9538" width="0" style="14" hidden="1" customWidth="1"/>
    <col min="9539" max="9539" width="11.85546875" style="14" customWidth="1"/>
    <col min="9540" max="9540" width="11.7109375" style="14" customWidth="1"/>
    <col min="9541" max="9542" width="0" style="14" hidden="1" customWidth="1"/>
    <col min="9543" max="9543" width="11.85546875" style="14" customWidth="1"/>
    <col min="9544" max="9544" width="12.28515625" style="14" customWidth="1"/>
    <col min="9545" max="9546" width="0" style="14" hidden="1" customWidth="1"/>
    <col min="9547" max="9547" width="13.42578125" style="14" customWidth="1"/>
    <col min="9548" max="9548" width="11" style="14" customWidth="1"/>
    <col min="9549" max="9550" width="0" style="14" hidden="1" customWidth="1"/>
    <col min="9551" max="9551" width="12" style="14" customWidth="1"/>
    <col min="9552" max="9552" width="11" style="14" customWidth="1"/>
    <col min="9553" max="9554" width="0" style="14" hidden="1" customWidth="1"/>
    <col min="9555" max="9555" width="11.85546875" style="14" customWidth="1"/>
    <col min="9556" max="9556" width="10.7109375" style="14" customWidth="1"/>
    <col min="9557" max="9558" width="0" style="14" hidden="1" customWidth="1"/>
    <col min="9559" max="9559" width="12.7109375" style="14" bestFit="1" customWidth="1"/>
    <col min="9560" max="9560" width="10.42578125" style="14" bestFit="1" customWidth="1"/>
    <col min="9561" max="9562" width="0" style="14" hidden="1" customWidth="1"/>
    <col min="9563" max="9563" width="12.7109375" style="14" bestFit="1" customWidth="1"/>
    <col min="9564" max="9564" width="10.5703125" style="14" customWidth="1"/>
    <col min="9565" max="9566" width="0" style="14" hidden="1" customWidth="1"/>
    <col min="9567" max="9567" width="12.5703125" style="14" customWidth="1"/>
    <col min="9568" max="9568" width="10.5703125" style="14" customWidth="1"/>
    <col min="9569" max="9570" width="0" style="14" hidden="1" customWidth="1"/>
    <col min="9571" max="9571" width="12.28515625" style="14" customWidth="1"/>
    <col min="9572" max="9572" width="12.140625" style="14" customWidth="1"/>
    <col min="9573" max="9574" width="0" style="14" hidden="1" customWidth="1"/>
    <col min="9575" max="9575" width="13" style="14" customWidth="1"/>
    <col min="9576" max="9728" width="9.140625" style="14"/>
    <col min="9729" max="9729" width="1.5703125" style="14" customWidth="1"/>
    <col min="9730" max="9730" width="5.42578125" style="14" customWidth="1"/>
    <col min="9731" max="9731" width="20.85546875" style="14" customWidth="1"/>
    <col min="9732" max="9732" width="11.7109375" style="14" customWidth="1"/>
    <col min="9733" max="9733" width="11.140625" style="14" customWidth="1"/>
    <col min="9734" max="9734" width="15.7109375" style="14" customWidth="1"/>
    <col min="9735" max="9735" width="7.140625" style="14" customWidth="1"/>
    <col min="9736" max="9736" width="10.7109375" style="14" customWidth="1"/>
    <col min="9737" max="9738" width="0" style="14" hidden="1" customWidth="1"/>
    <col min="9739" max="9739" width="11.85546875" style="14" customWidth="1"/>
    <col min="9740" max="9740" width="10.7109375" style="14" customWidth="1"/>
    <col min="9741" max="9742" width="0" style="14" hidden="1" customWidth="1"/>
    <col min="9743" max="9743" width="11.85546875" style="14" customWidth="1"/>
    <col min="9744" max="9744" width="10.7109375" style="14" customWidth="1"/>
    <col min="9745" max="9746" width="0" style="14" hidden="1" customWidth="1"/>
    <col min="9747" max="9747" width="11.85546875" style="14" customWidth="1"/>
    <col min="9748" max="9748" width="10.7109375" style="14" customWidth="1"/>
    <col min="9749" max="9750" width="0" style="14" hidden="1" customWidth="1"/>
    <col min="9751" max="9751" width="11.85546875" style="14" customWidth="1"/>
    <col min="9752" max="9752" width="10.7109375" style="14" customWidth="1"/>
    <col min="9753" max="9754" width="0" style="14" hidden="1" customWidth="1"/>
    <col min="9755" max="9755" width="11.85546875" style="14" customWidth="1"/>
    <col min="9756" max="9756" width="10.7109375" style="14" customWidth="1"/>
    <col min="9757" max="9758" width="0" style="14" hidden="1" customWidth="1"/>
    <col min="9759" max="9759" width="11.85546875" style="14" customWidth="1"/>
    <col min="9760" max="9760" width="11.42578125" style="14" customWidth="1"/>
    <col min="9761" max="9762" width="0" style="14" hidden="1" customWidth="1"/>
    <col min="9763" max="9763" width="11.85546875" style="14" customWidth="1"/>
    <col min="9764" max="9764" width="12.42578125" style="14" customWidth="1"/>
    <col min="9765" max="9766" width="0" style="14" hidden="1" customWidth="1"/>
    <col min="9767" max="9767" width="11.85546875" style="14" customWidth="1"/>
    <col min="9768" max="9768" width="11.140625" style="14" customWidth="1"/>
    <col min="9769" max="9770" width="0" style="14" hidden="1" customWidth="1"/>
    <col min="9771" max="9771" width="11.85546875" style="14" customWidth="1"/>
    <col min="9772" max="9772" width="10.7109375" style="14" customWidth="1"/>
    <col min="9773" max="9774" width="0" style="14" hidden="1" customWidth="1"/>
    <col min="9775" max="9775" width="11.85546875" style="14" customWidth="1"/>
    <col min="9776" max="9776" width="10.42578125" style="14" bestFit="1" customWidth="1"/>
    <col min="9777" max="9778" width="0" style="14" hidden="1" customWidth="1"/>
    <col min="9779" max="9779" width="11.85546875" style="14" customWidth="1"/>
    <col min="9780" max="9780" width="10.42578125" style="14" bestFit="1" customWidth="1"/>
    <col min="9781" max="9782" width="0" style="14" hidden="1" customWidth="1"/>
    <col min="9783" max="9783" width="11.85546875" style="14" customWidth="1"/>
    <col min="9784" max="9784" width="11.7109375" style="14" customWidth="1"/>
    <col min="9785" max="9786" width="0" style="14" hidden="1" customWidth="1"/>
    <col min="9787" max="9787" width="11.85546875" style="14" customWidth="1"/>
    <col min="9788" max="9788" width="10.5703125" style="14" customWidth="1"/>
    <col min="9789" max="9790" width="0" style="14" hidden="1" customWidth="1"/>
    <col min="9791" max="9791" width="11.85546875" style="14" customWidth="1"/>
    <col min="9792" max="9792" width="10.42578125" style="14" bestFit="1" customWidth="1"/>
    <col min="9793" max="9794" width="0" style="14" hidden="1" customWidth="1"/>
    <col min="9795" max="9795" width="11.85546875" style="14" customWidth="1"/>
    <col min="9796" max="9796" width="11.7109375" style="14" customWidth="1"/>
    <col min="9797" max="9798" width="0" style="14" hidden="1" customWidth="1"/>
    <col min="9799" max="9799" width="11.85546875" style="14" customWidth="1"/>
    <col min="9800" max="9800" width="12.28515625" style="14" customWidth="1"/>
    <col min="9801" max="9802" width="0" style="14" hidden="1" customWidth="1"/>
    <col min="9803" max="9803" width="13.42578125" style="14" customWidth="1"/>
    <col min="9804" max="9804" width="11" style="14" customWidth="1"/>
    <col min="9805" max="9806" width="0" style="14" hidden="1" customWidth="1"/>
    <col min="9807" max="9807" width="12" style="14" customWidth="1"/>
    <col min="9808" max="9808" width="11" style="14" customWidth="1"/>
    <col min="9809" max="9810" width="0" style="14" hidden="1" customWidth="1"/>
    <col min="9811" max="9811" width="11.85546875" style="14" customWidth="1"/>
    <col min="9812" max="9812" width="10.7109375" style="14" customWidth="1"/>
    <col min="9813" max="9814" width="0" style="14" hidden="1" customWidth="1"/>
    <col min="9815" max="9815" width="12.7109375" style="14" bestFit="1" customWidth="1"/>
    <col min="9816" max="9816" width="10.42578125" style="14" bestFit="1" customWidth="1"/>
    <col min="9817" max="9818" width="0" style="14" hidden="1" customWidth="1"/>
    <col min="9819" max="9819" width="12.7109375" style="14" bestFit="1" customWidth="1"/>
    <col min="9820" max="9820" width="10.5703125" style="14" customWidth="1"/>
    <col min="9821" max="9822" width="0" style="14" hidden="1" customWidth="1"/>
    <col min="9823" max="9823" width="12.5703125" style="14" customWidth="1"/>
    <col min="9824" max="9824" width="10.5703125" style="14" customWidth="1"/>
    <col min="9825" max="9826" width="0" style="14" hidden="1" customWidth="1"/>
    <col min="9827" max="9827" width="12.28515625" style="14" customWidth="1"/>
    <col min="9828" max="9828" width="12.140625" style="14" customWidth="1"/>
    <col min="9829" max="9830" width="0" style="14" hidden="1" customWidth="1"/>
    <col min="9831" max="9831" width="13" style="14" customWidth="1"/>
    <col min="9832" max="9984" width="9.140625" style="14"/>
    <col min="9985" max="9985" width="1.5703125" style="14" customWidth="1"/>
    <col min="9986" max="9986" width="5.42578125" style="14" customWidth="1"/>
    <col min="9987" max="9987" width="20.85546875" style="14" customWidth="1"/>
    <col min="9988" max="9988" width="11.7109375" style="14" customWidth="1"/>
    <col min="9989" max="9989" width="11.140625" style="14" customWidth="1"/>
    <col min="9990" max="9990" width="15.7109375" style="14" customWidth="1"/>
    <col min="9991" max="9991" width="7.140625" style="14" customWidth="1"/>
    <col min="9992" max="9992" width="10.7109375" style="14" customWidth="1"/>
    <col min="9993" max="9994" width="0" style="14" hidden="1" customWidth="1"/>
    <col min="9995" max="9995" width="11.85546875" style="14" customWidth="1"/>
    <col min="9996" max="9996" width="10.7109375" style="14" customWidth="1"/>
    <col min="9997" max="9998" width="0" style="14" hidden="1" customWidth="1"/>
    <col min="9999" max="9999" width="11.85546875" style="14" customWidth="1"/>
    <col min="10000" max="10000" width="10.7109375" style="14" customWidth="1"/>
    <col min="10001" max="10002" width="0" style="14" hidden="1" customWidth="1"/>
    <col min="10003" max="10003" width="11.85546875" style="14" customWidth="1"/>
    <col min="10004" max="10004" width="10.7109375" style="14" customWidth="1"/>
    <col min="10005" max="10006" width="0" style="14" hidden="1" customWidth="1"/>
    <col min="10007" max="10007" width="11.85546875" style="14" customWidth="1"/>
    <col min="10008" max="10008" width="10.7109375" style="14" customWidth="1"/>
    <col min="10009" max="10010" width="0" style="14" hidden="1" customWidth="1"/>
    <col min="10011" max="10011" width="11.85546875" style="14" customWidth="1"/>
    <col min="10012" max="10012" width="10.7109375" style="14" customWidth="1"/>
    <col min="10013" max="10014" width="0" style="14" hidden="1" customWidth="1"/>
    <col min="10015" max="10015" width="11.85546875" style="14" customWidth="1"/>
    <col min="10016" max="10016" width="11.42578125" style="14" customWidth="1"/>
    <col min="10017" max="10018" width="0" style="14" hidden="1" customWidth="1"/>
    <col min="10019" max="10019" width="11.85546875" style="14" customWidth="1"/>
    <col min="10020" max="10020" width="12.42578125" style="14" customWidth="1"/>
    <col min="10021" max="10022" width="0" style="14" hidden="1" customWidth="1"/>
    <col min="10023" max="10023" width="11.85546875" style="14" customWidth="1"/>
    <col min="10024" max="10024" width="11.140625" style="14" customWidth="1"/>
    <col min="10025" max="10026" width="0" style="14" hidden="1" customWidth="1"/>
    <col min="10027" max="10027" width="11.85546875" style="14" customWidth="1"/>
    <col min="10028" max="10028" width="10.7109375" style="14" customWidth="1"/>
    <col min="10029" max="10030" width="0" style="14" hidden="1" customWidth="1"/>
    <col min="10031" max="10031" width="11.85546875" style="14" customWidth="1"/>
    <col min="10032" max="10032" width="10.42578125" style="14" bestFit="1" customWidth="1"/>
    <col min="10033" max="10034" width="0" style="14" hidden="1" customWidth="1"/>
    <col min="10035" max="10035" width="11.85546875" style="14" customWidth="1"/>
    <col min="10036" max="10036" width="10.42578125" style="14" bestFit="1" customWidth="1"/>
    <col min="10037" max="10038" width="0" style="14" hidden="1" customWidth="1"/>
    <col min="10039" max="10039" width="11.85546875" style="14" customWidth="1"/>
    <col min="10040" max="10040" width="11.7109375" style="14" customWidth="1"/>
    <col min="10041" max="10042" width="0" style="14" hidden="1" customWidth="1"/>
    <col min="10043" max="10043" width="11.85546875" style="14" customWidth="1"/>
    <col min="10044" max="10044" width="10.5703125" style="14" customWidth="1"/>
    <col min="10045" max="10046" width="0" style="14" hidden="1" customWidth="1"/>
    <col min="10047" max="10047" width="11.85546875" style="14" customWidth="1"/>
    <col min="10048" max="10048" width="10.42578125" style="14" bestFit="1" customWidth="1"/>
    <col min="10049" max="10050" width="0" style="14" hidden="1" customWidth="1"/>
    <col min="10051" max="10051" width="11.85546875" style="14" customWidth="1"/>
    <col min="10052" max="10052" width="11.7109375" style="14" customWidth="1"/>
    <col min="10053" max="10054" width="0" style="14" hidden="1" customWidth="1"/>
    <col min="10055" max="10055" width="11.85546875" style="14" customWidth="1"/>
    <col min="10056" max="10056" width="12.28515625" style="14" customWidth="1"/>
    <col min="10057" max="10058" width="0" style="14" hidden="1" customWidth="1"/>
    <col min="10059" max="10059" width="13.42578125" style="14" customWidth="1"/>
    <col min="10060" max="10060" width="11" style="14" customWidth="1"/>
    <col min="10061" max="10062" width="0" style="14" hidden="1" customWidth="1"/>
    <col min="10063" max="10063" width="12" style="14" customWidth="1"/>
    <col min="10064" max="10064" width="11" style="14" customWidth="1"/>
    <col min="10065" max="10066" width="0" style="14" hidden="1" customWidth="1"/>
    <col min="10067" max="10067" width="11.85546875" style="14" customWidth="1"/>
    <col min="10068" max="10068" width="10.7109375" style="14" customWidth="1"/>
    <col min="10069" max="10070" width="0" style="14" hidden="1" customWidth="1"/>
    <col min="10071" max="10071" width="12.7109375" style="14" bestFit="1" customWidth="1"/>
    <col min="10072" max="10072" width="10.42578125" style="14" bestFit="1" customWidth="1"/>
    <col min="10073" max="10074" width="0" style="14" hidden="1" customWidth="1"/>
    <col min="10075" max="10075" width="12.7109375" style="14" bestFit="1" customWidth="1"/>
    <col min="10076" max="10076" width="10.5703125" style="14" customWidth="1"/>
    <col min="10077" max="10078" width="0" style="14" hidden="1" customWidth="1"/>
    <col min="10079" max="10079" width="12.5703125" style="14" customWidth="1"/>
    <col min="10080" max="10080" width="10.5703125" style="14" customWidth="1"/>
    <col min="10081" max="10082" width="0" style="14" hidden="1" customWidth="1"/>
    <col min="10083" max="10083" width="12.28515625" style="14" customWidth="1"/>
    <col min="10084" max="10084" width="12.140625" style="14" customWidth="1"/>
    <col min="10085" max="10086" width="0" style="14" hidden="1" customWidth="1"/>
    <col min="10087" max="10087" width="13" style="14" customWidth="1"/>
    <col min="10088" max="10240" width="9.140625" style="14"/>
    <col min="10241" max="10241" width="1.5703125" style="14" customWidth="1"/>
    <col min="10242" max="10242" width="5.42578125" style="14" customWidth="1"/>
    <col min="10243" max="10243" width="20.85546875" style="14" customWidth="1"/>
    <col min="10244" max="10244" width="11.7109375" style="14" customWidth="1"/>
    <col min="10245" max="10245" width="11.140625" style="14" customWidth="1"/>
    <col min="10246" max="10246" width="15.7109375" style="14" customWidth="1"/>
    <col min="10247" max="10247" width="7.140625" style="14" customWidth="1"/>
    <col min="10248" max="10248" width="10.7109375" style="14" customWidth="1"/>
    <col min="10249" max="10250" width="0" style="14" hidden="1" customWidth="1"/>
    <col min="10251" max="10251" width="11.85546875" style="14" customWidth="1"/>
    <col min="10252" max="10252" width="10.7109375" style="14" customWidth="1"/>
    <col min="10253" max="10254" width="0" style="14" hidden="1" customWidth="1"/>
    <col min="10255" max="10255" width="11.85546875" style="14" customWidth="1"/>
    <col min="10256" max="10256" width="10.7109375" style="14" customWidth="1"/>
    <col min="10257" max="10258" width="0" style="14" hidden="1" customWidth="1"/>
    <col min="10259" max="10259" width="11.85546875" style="14" customWidth="1"/>
    <col min="10260" max="10260" width="10.7109375" style="14" customWidth="1"/>
    <col min="10261" max="10262" width="0" style="14" hidden="1" customWidth="1"/>
    <col min="10263" max="10263" width="11.85546875" style="14" customWidth="1"/>
    <col min="10264" max="10264" width="10.7109375" style="14" customWidth="1"/>
    <col min="10265" max="10266" width="0" style="14" hidden="1" customWidth="1"/>
    <col min="10267" max="10267" width="11.85546875" style="14" customWidth="1"/>
    <col min="10268" max="10268" width="10.7109375" style="14" customWidth="1"/>
    <col min="10269" max="10270" width="0" style="14" hidden="1" customWidth="1"/>
    <col min="10271" max="10271" width="11.85546875" style="14" customWidth="1"/>
    <col min="10272" max="10272" width="11.42578125" style="14" customWidth="1"/>
    <col min="10273" max="10274" width="0" style="14" hidden="1" customWidth="1"/>
    <col min="10275" max="10275" width="11.85546875" style="14" customWidth="1"/>
    <col min="10276" max="10276" width="12.42578125" style="14" customWidth="1"/>
    <col min="10277" max="10278" width="0" style="14" hidden="1" customWidth="1"/>
    <col min="10279" max="10279" width="11.85546875" style="14" customWidth="1"/>
    <col min="10280" max="10280" width="11.140625" style="14" customWidth="1"/>
    <col min="10281" max="10282" width="0" style="14" hidden="1" customWidth="1"/>
    <col min="10283" max="10283" width="11.85546875" style="14" customWidth="1"/>
    <col min="10284" max="10284" width="10.7109375" style="14" customWidth="1"/>
    <col min="10285" max="10286" width="0" style="14" hidden="1" customWidth="1"/>
    <col min="10287" max="10287" width="11.85546875" style="14" customWidth="1"/>
    <col min="10288" max="10288" width="10.42578125" style="14" bestFit="1" customWidth="1"/>
    <col min="10289" max="10290" width="0" style="14" hidden="1" customWidth="1"/>
    <col min="10291" max="10291" width="11.85546875" style="14" customWidth="1"/>
    <col min="10292" max="10292" width="10.42578125" style="14" bestFit="1" customWidth="1"/>
    <col min="10293" max="10294" width="0" style="14" hidden="1" customWidth="1"/>
    <col min="10295" max="10295" width="11.85546875" style="14" customWidth="1"/>
    <col min="10296" max="10296" width="11.7109375" style="14" customWidth="1"/>
    <col min="10297" max="10298" width="0" style="14" hidden="1" customWidth="1"/>
    <col min="10299" max="10299" width="11.85546875" style="14" customWidth="1"/>
    <col min="10300" max="10300" width="10.5703125" style="14" customWidth="1"/>
    <col min="10301" max="10302" width="0" style="14" hidden="1" customWidth="1"/>
    <col min="10303" max="10303" width="11.85546875" style="14" customWidth="1"/>
    <col min="10304" max="10304" width="10.42578125" style="14" bestFit="1" customWidth="1"/>
    <col min="10305" max="10306" width="0" style="14" hidden="1" customWidth="1"/>
    <col min="10307" max="10307" width="11.85546875" style="14" customWidth="1"/>
    <col min="10308" max="10308" width="11.7109375" style="14" customWidth="1"/>
    <col min="10309" max="10310" width="0" style="14" hidden="1" customWidth="1"/>
    <col min="10311" max="10311" width="11.85546875" style="14" customWidth="1"/>
    <col min="10312" max="10312" width="12.28515625" style="14" customWidth="1"/>
    <col min="10313" max="10314" width="0" style="14" hidden="1" customWidth="1"/>
    <col min="10315" max="10315" width="13.42578125" style="14" customWidth="1"/>
    <col min="10316" max="10316" width="11" style="14" customWidth="1"/>
    <col min="10317" max="10318" width="0" style="14" hidden="1" customWidth="1"/>
    <col min="10319" max="10319" width="12" style="14" customWidth="1"/>
    <col min="10320" max="10320" width="11" style="14" customWidth="1"/>
    <col min="10321" max="10322" width="0" style="14" hidden="1" customWidth="1"/>
    <col min="10323" max="10323" width="11.85546875" style="14" customWidth="1"/>
    <col min="10324" max="10324" width="10.7109375" style="14" customWidth="1"/>
    <col min="10325" max="10326" width="0" style="14" hidden="1" customWidth="1"/>
    <col min="10327" max="10327" width="12.7109375" style="14" bestFit="1" customWidth="1"/>
    <col min="10328" max="10328" width="10.42578125" style="14" bestFit="1" customWidth="1"/>
    <col min="10329" max="10330" width="0" style="14" hidden="1" customWidth="1"/>
    <col min="10331" max="10331" width="12.7109375" style="14" bestFit="1" customWidth="1"/>
    <col min="10332" max="10332" width="10.5703125" style="14" customWidth="1"/>
    <col min="10333" max="10334" width="0" style="14" hidden="1" customWidth="1"/>
    <col min="10335" max="10335" width="12.5703125" style="14" customWidth="1"/>
    <col min="10336" max="10336" width="10.5703125" style="14" customWidth="1"/>
    <col min="10337" max="10338" width="0" style="14" hidden="1" customWidth="1"/>
    <col min="10339" max="10339" width="12.28515625" style="14" customWidth="1"/>
    <col min="10340" max="10340" width="12.140625" style="14" customWidth="1"/>
    <col min="10341" max="10342" width="0" style="14" hidden="1" customWidth="1"/>
    <col min="10343" max="10343" width="13" style="14" customWidth="1"/>
    <col min="10344" max="10496" width="9.140625" style="14"/>
    <col min="10497" max="10497" width="1.5703125" style="14" customWidth="1"/>
    <col min="10498" max="10498" width="5.42578125" style="14" customWidth="1"/>
    <col min="10499" max="10499" width="20.85546875" style="14" customWidth="1"/>
    <col min="10500" max="10500" width="11.7109375" style="14" customWidth="1"/>
    <col min="10501" max="10501" width="11.140625" style="14" customWidth="1"/>
    <col min="10502" max="10502" width="15.7109375" style="14" customWidth="1"/>
    <col min="10503" max="10503" width="7.140625" style="14" customWidth="1"/>
    <col min="10504" max="10504" width="10.7109375" style="14" customWidth="1"/>
    <col min="10505" max="10506" width="0" style="14" hidden="1" customWidth="1"/>
    <col min="10507" max="10507" width="11.85546875" style="14" customWidth="1"/>
    <col min="10508" max="10508" width="10.7109375" style="14" customWidth="1"/>
    <col min="10509" max="10510" width="0" style="14" hidden="1" customWidth="1"/>
    <col min="10511" max="10511" width="11.85546875" style="14" customWidth="1"/>
    <col min="10512" max="10512" width="10.7109375" style="14" customWidth="1"/>
    <col min="10513" max="10514" width="0" style="14" hidden="1" customWidth="1"/>
    <col min="10515" max="10515" width="11.85546875" style="14" customWidth="1"/>
    <col min="10516" max="10516" width="10.7109375" style="14" customWidth="1"/>
    <col min="10517" max="10518" width="0" style="14" hidden="1" customWidth="1"/>
    <col min="10519" max="10519" width="11.85546875" style="14" customWidth="1"/>
    <col min="10520" max="10520" width="10.7109375" style="14" customWidth="1"/>
    <col min="10521" max="10522" width="0" style="14" hidden="1" customWidth="1"/>
    <col min="10523" max="10523" width="11.85546875" style="14" customWidth="1"/>
    <col min="10524" max="10524" width="10.7109375" style="14" customWidth="1"/>
    <col min="10525" max="10526" width="0" style="14" hidden="1" customWidth="1"/>
    <col min="10527" max="10527" width="11.85546875" style="14" customWidth="1"/>
    <col min="10528" max="10528" width="11.42578125" style="14" customWidth="1"/>
    <col min="10529" max="10530" width="0" style="14" hidden="1" customWidth="1"/>
    <col min="10531" max="10531" width="11.85546875" style="14" customWidth="1"/>
    <col min="10532" max="10532" width="12.42578125" style="14" customWidth="1"/>
    <col min="10533" max="10534" width="0" style="14" hidden="1" customWidth="1"/>
    <col min="10535" max="10535" width="11.85546875" style="14" customWidth="1"/>
    <col min="10536" max="10536" width="11.140625" style="14" customWidth="1"/>
    <col min="10537" max="10538" width="0" style="14" hidden="1" customWidth="1"/>
    <col min="10539" max="10539" width="11.85546875" style="14" customWidth="1"/>
    <col min="10540" max="10540" width="10.7109375" style="14" customWidth="1"/>
    <col min="10541" max="10542" width="0" style="14" hidden="1" customWidth="1"/>
    <col min="10543" max="10543" width="11.85546875" style="14" customWidth="1"/>
    <col min="10544" max="10544" width="10.42578125" style="14" bestFit="1" customWidth="1"/>
    <col min="10545" max="10546" width="0" style="14" hidden="1" customWidth="1"/>
    <col min="10547" max="10547" width="11.85546875" style="14" customWidth="1"/>
    <col min="10548" max="10548" width="10.42578125" style="14" bestFit="1" customWidth="1"/>
    <col min="10549" max="10550" width="0" style="14" hidden="1" customWidth="1"/>
    <col min="10551" max="10551" width="11.85546875" style="14" customWidth="1"/>
    <col min="10552" max="10552" width="11.7109375" style="14" customWidth="1"/>
    <col min="10553" max="10554" width="0" style="14" hidden="1" customWidth="1"/>
    <col min="10555" max="10555" width="11.85546875" style="14" customWidth="1"/>
    <col min="10556" max="10556" width="10.5703125" style="14" customWidth="1"/>
    <col min="10557" max="10558" width="0" style="14" hidden="1" customWidth="1"/>
    <col min="10559" max="10559" width="11.85546875" style="14" customWidth="1"/>
    <col min="10560" max="10560" width="10.42578125" style="14" bestFit="1" customWidth="1"/>
    <col min="10561" max="10562" width="0" style="14" hidden="1" customWidth="1"/>
    <col min="10563" max="10563" width="11.85546875" style="14" customWidth="1"/>
    <col min="10564" max="10564" width="11.7109375" style="14" customWidth="1"/>
    <col min="10565" max="10566" width="0" style="14" hidden="1" customWidth="1"/>
    <col min="10567" max="10567" width="11.85546875" style="14" customWidth="1"/>
    <col min="10568" max="10568" width="12.28515625" style="14" customWidth="1"/>
    <col min="10569" max="10570" width="0" style="14" hidden="1" customWidth="1"/>
    <col min="10571" max="10571" width="13.42578125" style="14" customWidth="1"/>
    <col min="10572" max="10572" width="11" style="14" customWidth="1"/>
    <col min="10573" max="10574" width="0" style="14" hidden="1" customWidth="1"/>
    <col min="10575" max="10575" width="12" style="14" customWidth="1"/>
    <col min="10576" max="10576" width="11" style="14" customWidth="1"/>
    <col min="10577" max="10578" width="0" style="14" hidden="1" customWidth="1"/>
    <col min="10579" max="10579" width="11.85546875" style="14" customWidth="1"/>
    <col min="10580" max="10580" width="10.7109375" style="14" customWidth="1"/>
    <col min="10581" max="10582" width="0" style="14" hidden="1" customWidth="1"/>
    <col min="10583" max="10583" width="12.7109375" style="14" bestFit="1" customWidth="1"/>
    <col min="10584" max="10584" width="10.42578125" style="14" bestFit="1" customWidth="1"/>
    <col min="10585" max="10586" width="0" style="14" hidden="1" customWidth="1"/>
    <col min="10587" max="10587" width="12.7109375" style="14" bestFit="1" customWidth="1"/>
    <col min="10588" max="10588" width="10.5703125" style="14" customWidth="1"/>
    <col min="10589" max="10590" width="0" style="14" hidden="1" customWidth="1"/>
    <col min="10591" max="10591" width="12.5703125" style="14" customWidth="1"/>
    <col min="10592" max="10592" width="10.5703125" style="14" customWidth="1"/>
    <col min="10593" max="10594" width="0" style="14" hidden="1" customWidth="1"/>
    <col min="10595" max="10595" width="12.28515625" style="14" customWidth="1"/>
    <col min="10596" max="10596" width="12.140625" style="14" customWidth="1"/>
    <col min="10597" max="10598" width="0" style="14" hidden="1" customWidth="1"/>
    <col min="10599" max="10599" width="13" style="14" customWidth="1"/>
    <col min="10600" max="10752" width="9.140625" style="14"/>
    <col min="10753" max="10753" width="1.5703125" style="14" customWidth="1"/>
    <col min="10754" max="10754" width="5.42578125" style="14" customWidth="1"/>
    <col min="10755" max="10755" width="20.85546875" style="14" customWidth="1"/>
    <col min="10756" max="10756" width="11.7109375" style="14" customWidth="1"/>
    <col min="10757" max="10757" width="11.140625" style="14" customWidth="1"/>
    <col min="10758" max="10758" width="15.7109375" style="14" customWidth="1"/>
    <col min="10759" max="10759" width="7.140625" style="14" customWidth="1"/>
    <col min="10760" max="10760" width="10.7109375" style="14" customWidth="1"/>
    <col min="10761" max="10762" width="0" style="14" hidden="1" customWidth="1"/>
    <col min="10763" max="10763" width="11.85546875" style="14" customWidth="1"/>
    <col min="10764" max="10764" width="10.7109375" style="14" customWidth="1"/>
    <col min="10765" max="10766" width="0" style="14" hidden="1" customWidth="1"/>
    <col min="10767" max="10767" width="11.85546875" style="14" customWidth="1"/>
    <col min="10768" max="10768" width="10.7109375" style="14" customWidth="1"/>
    <col min="10769" max="10770" width="0" style="14" hidden="1" customWidth="1"/>
    <col min="10771" max="10771" width="11.85546875" style="14" customWidth="1"/>
    <col min="10772" max="10772" width="10.7109375" style="14" customWidth="1"/>
    <col min="10773" max="10774" width="0" style="14" hidden="1" customWidth="1"/>
    <col min="10775" max="10775" width="11.85546875" style="14" customWidth="1"/>
    <col min="10776" max="10776" width="10.7109375" style="14" customWidth="1"/>
    <col min="10777" max="10778" width="0" style="14" hidden="1" customWidth="1"/>
    <col min="10779" max="10779" width="11.85546875" style="14" customWidth="1"/>
    <col min="10780" max="10780" width="10.7109375" style="14" customWidth="1"/>
    <col min="10781" max="10782" width="0" style="14" hidden="1" customWidth="1"/>
    <col min="10783" max="10783" width="11.85546875" style="14" customWidth="1"/>
    <col min="10784" max="10784" width="11.42578125" style="14" customWidth="1"/>
    <col min="10785" max="10786" width="0" style="14" hidden="1" customWidth="1"/>
    <col min="10787" max="10787" width="11.85546875" style="14" customWidth="1"/>
    <col min="10788" max="10788" width="12.42578125" style="14" customWidth="1"/>
    <col min="10789" max="10790" width="0" style="14" hidden="1" customWidth="1"/>
    <col min="10791" max="10791" width="11.85546875" style="14" customWidth="1"/>
    <col min="10792" max="10792" width="11.140625" style="14" customWidth="1"/>
    <col min="10793" max="10794" width="0" style="14" hidden="1" customWidth="1"/>
    <col min="10795" max="10795" width="11.85546875" style="14" customWidth="1"/>
    <col min="10796" max="10796" width="10.7109375" style="14" customWidth="1"/>
    <col min="10797" max="10798" width="0" style="14" hidden="1" customWidth="1"/>
    <col min="10799" max="10799" width="11.85546875" style="14" customWidth="1"/>
    <col min="10800" max="10800" width="10.42578125" style="14" bestFit="1" customWidth="1"/>
    <col min="10801" max="10802" width="0" style="14" hidden="1" customWidth="1"/>
    <col min="10803" max="10803" width="11.85546875" style="14" customWidth="1"/>
    <col min="10804" max="10804" width="10.42578125" style="14" bestFit="1" customWidth="1"/>
    <col min="10805" max="10806" width="0" style="14" hidden="1" customWidth="1"/>
    <col min="10807" max="10807" width="11.85546875" style="14" customWidth="1"/>
    <col min="10808" max="10808" width="11.7109375" style="14" customWidth="1"/>
    <col min="10809" max="10810" width="0" style="14" hidden="1" customWidth="1"/>
    <col min="10811" max="10811" width="11.85546875" style="14" customWidth="1"/>
    <col min="10812" max="10812" width="10.5703125" style="14" customWidth="1"/>
    <col min="10813" max="10814" width="0" style="14" hidden="1" customWidth="1"/>
    <col min="10815" max="10815" width="11.85546875" style="14" customWidth="1"/>
    <col min="10816" max="10816" width="10.42578125" style="14" bestFit="1" customWidth="1"/>
    <col min="10817" max="10818" width="0" style="14" hidden="1" customWidth="1"/>
    <col min="10819" max="10819" width="11.85546875" style="14" customWidth="1"/>
    <col min="10820" max="10820" width="11.7109375" style="14" customWidth="1"/>
    <col min="10821" max="10822" width="0" style="14" hidden="1" customWidth="1"/>
    <col min="10823" max="10823" width="11.85546875" style="14" customWidth="1"/>
    <col min="10824" max="10824" width="12.28515625" style="14" customWidth="1"/>
    <col min="10825" max="10826" width="0" style="14" hidden="1" customWidth="1"/>
    <col min="10827" max="10827" width="13.42578125" style="14" customWidth="1"/>
    <col min="10828" max="10828" width="11" style="14" customWidth="1"/>
    <col min="10829" max="10830" width="0" style="14" hidden="1" customWidth="1"/>
    <col min="10831" max="10831" width="12" style="14" customWidth="1"/>
    <col min="10832" max="10832" width="11" style="14" customWidth="1"/>
    <col min="10833" max="10834" width="0" style="14" hidden="1" customWidth="1"/>
    <col min="10835" max="10835" width="11.85546875" style="14" customWidth="1"/>
    <col min="10836" max="10836" width="10.7109375" style="14" customWidth="1"/>
    <col min="10837" max="10838" width="0" style="14" hidden="1" customWidth="1"/>
    <col min="10839" max="10839" width="12.7109375" style="14" bestFit="1" customWidth="1"/>
    <col min="10840" max="10840" width="10.42578125" style="14" bestFit="1" customWidth="1"/>
    <col min="10841" max="10842" width="0" style="14" hidden="1" customWidth="1"/>
    <col min="10843" max="10843" width="12.7109375" style="14" bestFit="1" customWidth="1"/>
    <col min="10844" max="10844" width="10.5703125" style="14" customWidth="1"/>
    <col min="10845" max="10846" width="0" style="14" hidden="1" customWidth="1"/>
    <col min="10847" max="10847" width="12.5703125" style="14" customWidth="1"/>
    <col min="10848" max="10848" width="10.5703125" style="14" customWidth="1"/>
    <col min="10849" max="10850" width="0" style="14" hidden="1" customWidth="1"/>
    <col min="10851" max="10851" width="12.28515625" style="14" customWidth="1"/>
    <col min="10852" max="10852" width="12.140625" style="14" customWidth="1"/>
    <col min="10853" max="10854" width="0" style="14" hidden="1" customWidth="1"/>
    <col min="10855" max="10855" width="13" style="14" customWidth="1"/>
    <col min="10856" max="11008" width="9.140625" style="14"/>
    <col min="11009" max="11009" width="1.5703125" style="14" customWidth="1"/>
    <col min="11010" max="11010" width="5.42578125" style="14" customWidth="1"/>
    <col min="11011" max="11011" width="20.85546875" style="14" customWidth="1"/>
    <col min="11012" max="11012" width="11.7109375" style="14" customWidth="1"/>
    <col min="11013" max="11013" width="11.140625" style="14" customWidth="1"/>
    <col min="11014" max="11014" width="15.7109375" style="14" customWidth="1"/>
    <col min="11015" max="11015" width="7.140625" style="14" customWidth="1"/>
    <col min="11016" max="11016" width="10.7109375" style="14" customWidth="1"/>
    <col min="11017" max="11018" width="0" style="14" hidden="1" customWidth="1"/>
    <col min="11019" max="11019" width="11.85546875" style="14" customWidth="1"/>
    <col min="11020" max="11020" width="10.7109375" style="14" customWidth="1"/>
    <col min="11021" max="11022" width="0" style="14" hidden="1" customWidth="1"/>
    <col min="11023" max="11023" width="11.85546875" style="14" customWidth="1"/>
    <col min="11024" max="11024" width="10.7109375" style="14" customWidth="1"/>
    <col min="11025" max="11026" width="0" style="14" hidden="1" customWidth="1"/>
    <col min="11027" max="11027" width="11.85546875" style="14" customWidth="1"/>
    <col min="11028" max="11028" width="10.7109375" style="14" customWidth="1"/>
    <col min="11029" max="11030" width="0" style="14" hidden="1" customWidth="1"/>
    <col min="11031" max="11031" width="11.85546875" style="14" customWidth="1"/>
    <col min="11032" max="11032" width="10.7109375" style="14" customWidth="1"/>
    <col min="11033" max="11034" width="0" style="14" hidden="1" customWidth="1"/>
    <col min="11035" max="11035" width="11.85546875" style="14" customWidth="1"/>
    <col min="11036" max="11036" width="10.7109375" style="14" customWidth="1"/>
    <col min="11037" max="11038" width="0" style="14" hidden="1" customWidth="1"/>
    <col min="11039" max="11039" width="11.85546875" style="14" customWidth="1"/>
    <col min="11040" max="11040" width="11.42578125" style="14" customWidth="1"/>
    <col min="11041" max="11042" width="0" style="14" hidden="1" customWidth="1"/>
    <col min="11043" max="11043" width="11.85546875" style="14" customWidth="1"/>
    <col min="11044" max="11044" width="12.42578125" style="14" customWidth="1"/>
    <col min="11045" max="11046" width="0" style="14" hidden="1" customWidth="1"/>
    <col min="11047" max="11047" width="11.85546875" style="14" customWidth="1"/>
    <col min="11048" max="11048" width="11.140625" style="14" customWidth="1"/>
    <col min="11049" max="11050" width="0" style="14" hidden="1" customWidth="1"/>
    <col min="11051" max="11051" width="11.85546875" style="14" customWidth="1"/>
    <col min="11052" max="11052" width="10.7109375" style="14" customWidth="1"/>
    <col min="11053" max="11054" width="0" style="14" hidden="1" customWidth="1"/>
    <col min="11055" max="11055" width="11.85546875" style="14" customWidth="1"/>
    <col min="11056" max="11056" width="10.42578125" style="14" bestFit="1" customWidth="1"/>
    <col min="11057" max="11058" width="0" style="14" hidden="1" customWidth="1"/>
    <col min="11059" max="11059" width="11.85546875" style="14" customWidth="1"/>
    <col min="11060" max="11060" width="10.42578125" style="14" bestFit="1" customWidth="1"/>
    <col min="11061" max="11062" width="0" style="14" hidden="1" customWidth="1"/>
    <col min="11063" max="11063" width="11.85546875" style="14" customWidth="1"/>
    <col min="11064" max="11064" width="11.7109375" style="14" customWidth="1"/>
    <col min="11065" max="11066" width="0" style="14" hidden="1" customWidth="1"/>
    <col min="11067" max="11067" width="11.85546875" style="14" customWidth="1"/>
    <col min="11068" max="11068" width="10.5703125" style="14" customWidth="1"/>
    <col min="11069" max="11070" width="0" style="14" hidden="1" customWidth="1"/>
    <col min="11071" max="11071" width="11.85546875" style="14" customWidth="1"/>
    <col min="11072" max="11072" width="10.42578125" style="14" bestFit="1" customWidth="1"/>
    <col min="11073" max="11074" width="0" style="14" hidden="1" customWidth="1"/>
    <col min="11075" max="11075" width="11.85546875" style="14" customWidth="1"/>
    <col min="11076" max="11076" width="11.7109375" style="14" customWidth="1"/>
    <col min="11077" max="11078" width="0" style="14" hidden="1" customWidth="1"/>
    <col min="11079" max="11079" width="11.85546875" style="14" customWidth="1"/>
    <col min="11080" max="11080" width="12.28515625" style="14" customWidth="1"/>
    <col min="11081" max="11082" width="0" style="14" hidden="1" customWidth="1"/>
    <col min="11083" max="11083" width="13.42578125" style="14" customWidth="1"/>
    <col min="11084" max="11084" width="11" style="14" customWidth="1"/>
    <col min="11085" max="11086" width="0" style="14" hidden="1" customWidth="1"/>
    <col min="11087" max="11087" width="12" style="14" customWidth="1"/>
    <col min="11088" max="11088" width="11" style="14" customWidth="1"/>
    <col min="11089" max="11090" width="0" style="14" hidden="1" customWidth="1"/>
    <col min="11091" max="11091" width="11.85546875" style="14" customWidth="1"/>
    <col min="11092" max="11092" width="10.7109375" style="14" customWidth="1"/>
    <col min="11093" max="11094" width="0" style="14" hidden="1" customWidth="1"/>
    <col min="11095" max="11095" width="12.7109375" style="14" bestFit="1" customWidth="1"/>
    <col min="11096" max="11096" width="10.42578125" style="14" bestFit="1" customWidth="1"/>
    <col min="11097" max="11098" width="0" style="14" hidden="1" customWidth="1"/>
    <col min="11099" max="11099" width="12.7109375" style="14" bestFit="1" customWidth="1"/>
    <col min="11100" max="11100" width="10.5703125" style="14" customWidth="1"/>
    <col min="11101" max="11102" width="0" style="14" hidden="1" customWidth="1"/>
    <col min="11103" max="11103" width="12.5703125" style="14" customWidth="1"/>
    <col min="11104" max="11104" width="10.5703125" style="14" customWidth="1"/>
    <col min="11105" max="11106" width="0" style="14" hidden="1" customWidth="1"/>
    <col min="11107" max="11107" width="12.28515625" style="14" customWidth="1"/>
    <col min="11108" max="11108" width="12.140625" style="14" customWidth="1"/>
    <col min="11109" max="11110" width="0" style="14" hidden="1" customWidth="1"/>
    <col min="11111" max="11111" width="13" style="14" customWidth="1"/>
    <col min="11112" max="11264" width="9.140625" style="14"/>
    <col min="11265" max="11265" width="1.5703125" style="14" customWidth="1"/>
    <col min="11266" max="11266" width="5.42578125" style="14" customWidth="1"/>
    <col min="11267" max="11267" width="20.85546875" style="14" customWidth="1"/>
    <col min="11268" max="11268" width="11.7109375" style="14" customWidth="1"/>
    <col min="11269" max="11269" width="11.140625" style="14" customWidth="1"/>
    <col min="11270" max="11270" width="15.7109375" style="14" customWidth="1"/>
    <col min="11271" max="11271" width="7.140625" style="14" customWidth="1"/>
    <col min="11272" max="11272" width="10.7109375" style="14" customWidth="1"/>
    <col min="11273" max="11274" width="0" style="14" hidden="1" customWidth="1"/>
    <col min="11275" max="11275" width="11.85546875" style="14" customWidth="1"/>
    <col min="11276" max="11276" width="10.7109375" style="14" customWidth="1"/>
    <col min="11277" max="11278" width="0" style="14" hidden="1" customWidth="1"/>
    <col min="11279" max="11279" width="11.85546875" style="14" customWidth="1"/>
    <col min="11280" max="11280" width="10.7109375" style="14" customWidth="1"/>
    <col min="11281" max="11282" width="0" style="14" hidden="1" customWidth="1"/>
    <col min="11283" max="11283" width="11.85546875" style="14" customWidth="1"/>
    <col min="11284" max="11284" width="10.7109375" style="14" customWidth="1"/>
    <col min="11285" max="11286" width="0" style="14" hidden="1" customWidth="1"/>
    <col min="11287" max="11287" width="11.85546875" style="14" customWidth="1"/>
    <col min="11288" max="11288" width="10.7109375" style="14" customWidth="1"/>
    <col min="11289" max="11290" width="0" style="14" hidden="1" customWidth="1"/>
    <col min="11291" max="11291" width="11.85546875" style="14" customWidth="1"/>
    <col min="11292" max="11292" width="10.7109375" style="14" customWidth="1"/>
    <col min="11293" max="11294" width="0" style="14" hidden="1" customWidth="1"/>
    <col min="11295" max="11295" width="11.85546875" style="14" customWidth="1"/>
    <col min="11296" max="11296" width="11.42578125" style="14" customWidth="1"/>
    <col min="11297" max="11298" width="0" style="14" hidden="1" customWidth="1"/>
    <col min="11299" max="11299" width="11.85546875" style="14" customWidth="1"/>
    <col min="11300" max="11300" width="12.42578125" style="14" customWidth="1"/>
    <col min="11301" max="11302" width="0" style="14" hidden="1" customWidth="1"/>
    <col min="11303" max="11303" width="11.85546875" style="14" customWidth="1"/>
    <col min="11304" max="11304" width="11.140625" style="14" customWidth="1"/>
    <col min="11305" max="11306" width="0" style="14" hidden="1" customWidth="1"/>
    <col min="11307" max="11307" width="11.85546875" style="14" customWidth="1"/>
    <col min="11308" max="11308" width="10.7109375" style="14" customWidth="1"/>
    <col min="11309" max="11310" width="0" style="14" hidden="1" customWidth="1"/>
    <col min="11311" max="11311" width="11.85546875" style="14" customWidth="1"/>
    <col min="11312" max="11312" width="10.42578125" style="14" bestFit="1" customWidth="1"/>
    <col min="11313" max="11314" width="0" style="14" hidden="1" customWidth="1"/>
    <col min="11315" max="11315" width="11.85546875" style="14" customWidth="1"/>
    <col min="11316" max="11316" width="10.42578125" style="14" bestFit="1" customWidth="1"/>
    <col min="11317" max="11318" width="0" style="14" hidden="1" customWidth="1"/>
    <col min="11319" max="11319" width="11.85546875" style="14" customWidth="1"/>
    <col min="11320" max="11320" width="11.7109375" style="14" customWidth="1"/>
    <col min="11321" max="11322" width="0" style="14" hidden="1" customWidth="1"/>
    <col min="11323" max="11323" width="11.85546875" style="14" customWidth="1"/>
    <col min="11324" max="11324" width="10.5703125" style="14" customWidth="1"/>
    <col min="11325" max="11326" width="0" style="14" hidden="1" customWidth="1"/>
    <col min="11327" max="11327" width="11.85546875" style="14" customWidth="1"/>
    <col min="11328" max="11328" width="10.42578125" style="14" bestFit="1" customWidth="1"/>
    <col min="11329" max="11330" width="0" style="14" hidden="1" customWidth="1"/>
    <col min="11331" max="11331" width="11.85546875" style="14" customWidth="1"/>
    <col min="11332" max="11332" width="11.7109375" style="14" customWidth="1"/>
    <col min="11333" max="11334" width="0" style="14" hidden="1" customWidth="1"/>
    <col min="11335" max="11335" width="11.85546875" style="14" customWidth="1"/>
    <col min="11336" max="11336" width="12.28515625" style="14" customWidth="1"/>
    <col min="11337" max="11338" width="0" style="14" hidden="1" customWidth="1"/>
    <col min="11339" max="11339" width="13.42578125" style="14" customWidth="1"/>
    <col min="11340" max="11340" width="11" style="14" customWidth="1"/>
    <col min="11341" max="11342" width="0" style="14" hidden="1" customWidth="1"/>
    <col min="11343" max="11343" width="12" style="14" customWidth="1"/>
    <col min="11344" max="11344" width="11" style="14" customWidth="1"/>
    <col min="11345" max="11346" width="0" style="14" hidden="1" customWidth="1"/>
    <col min="11347" max="11347" width="11.85546875" style="14" customWidth="1"/>
    <col min="11348" max="11348" width="10.7109375" style="14" customWidth="1"/>
    <col min="11349" max="11350" width="0" style="14" hidden="1" customWidth="1"/>
    <col min="11351" max="11351" width="12.7109375" style="14" bestFit="1" customWidth="1"/>
    <col min="11352" max="11352" width="10.42578125" style="14" bestFit="1" customWidth="1"/>
    <col min="11353" max="11354" width="0" style="14" hidden="1" customWidth="1"/>
    <col min="11355" max="11355" width="12.7109375" style="14" bestFit="1" customWidth="1"/>
    <col min="11356" max="11356" width="10.5703125" style="14" customWidth="1"/>
    <col min="11357" max="11358" width="0" style="14" hidden="1" customWidth="1"/>
    <col min="11359" max="11359" width="12.5703125" style="14" customWidth="1"/>
    <col min="11360" max="11360" width="10.5703125" style="14" customWidth="1"/>
    <col min="11361" max="11362" width="0" style="14" hidden="1" customWidth="1"/>
    <col min="11363" max="11363" width="12.28515625" style="14" customWidth="1"/>
    <col min="11364" max="11364" width="12.140625" style="14" customWidth="1"/>
    <col min="11365" max="11366" width="0" style="14" hidden="1" customWidth="1"/>
    <col min="11367" max="11367" width="13" style="14" customWidth="1"/>
    <col min="11368" max="11520" width="9.140625" style="14"/>
    <col min="11521" max="11521" width="1.5703125" style="14" customWidth="1"/>
    <col min="11522" max="11522" width="5.42578125" style="14" customWidth="1"/>
    <col min="11523" max="11523" width="20.85546875" style="14" customWidth="1"/>
    <col min="11524" max="11524" width="11.7109375" style="14" customWidth="1"/>
    <col min="11525" max="11525" width="11.140625" style="14" customWidth="1"/>
    <col min="11526" max="11526" width="15.7109375" style="14" customWidth="1"/>
    <col min="11527" max="11527" width="7.140625" style="14" customWidth="1"/>
    <col min="11528" max="11528" width="10.7109375" style="14" customWidth="1"/>
    <col min="11529" max="11530" width="0" style="14" hidden="1" customWidth="1"/>
    <col min="11531" max="11531" width="11.85546875" style="14" customWidth="1"/>
    <col min="11532" max="11532" width="10.7109375" style="14" customWidth="1"/>
    <col min="11533" max="11534" width="0" style="14" hidden="1" customWidth="1"/>
    <col min="11535" max="11535" width="11.85546875" style="14" customWidth="1"/>
    <col min="11536" max="11536" width="10.7109375" style="14" customWidth="1"/>
    <col min="11537" max="11538" width="0" style="14" hidden="1" customWidth="1"/>
    <col min="11539" max="11539" width="11.85546875" style="14" customWidth="1"/>
    <col min="11540" max="11540" width="10.7109375" style="14" customWidth="1"/>
    <col min="11541" max="11542" width="0" style="14" hidden="1" customWidth="1"/>
    <col min="11543" max="11543" width="11.85546875" style="14" customWidth="1"/>
    <col min="11544" max="11544" width="10.7109375" style="14" customWidth="1"/>
    <col min="11545" max="11546" width="0" style="14" hidden="1" customWidth="1"/>
    <col min="11547" max="11547" width="11.85546875" style="14" customWidth="1"/>
    <col min="11548" max="11548" width="10.7109375" style="14" customWidth="1"/>
    <col min="11549" max="11550" width="0" style="14" hidden="1" customWidth="1"/>
    <col min="11551" max="11551" width="11.85546875" style="14" customWidth="1"/>
    <col min="11552" max="11552" width="11.42578125" style="14" customWidth="1"/>
    <col min="11553" max="11554" width="0" style="14" hidden="1" customWidth="1"/>
    <col min="11555" max="11555" width="11.85546875" style="14" customWidth="1"/>
    <col min="11556" max="11556" width="12.42578125" style="14" customWidth="1"/>
    <col min="11557" max="11558" width="0" style="14" hidden="1" customWidth="1"/>
    <col min="11559" max="11559" width="11.85546875" style="14" customWidth="1"/>
    <col min="11560" max="11560" width="11.140625" style="14" customWidth="1"/>
    <col min="11561" max="11562" width="0" style="14" hidden="1" customWidth="1"/>
    <col min="11563" max="11563" width="11.85546875" style="14" customWidth="1"/>
    <col min="11564" max="11564" width="10.7109375" style="14" customWidth="1"/>
    <col min="11565" max="11566" width="0" style="14" hidden="1" customWidth="1"/>
    <col min="11567" max="11567" width="11.85546875" style="14" customWidth="1"/>
    <col min="11568" max="11568" width="10.42578125" style="14" bestFit="1" customWidth="1"/>
    <col min="11569" max="11570" width="0" style="14" hidden="1" customWidth="1"/>
    <col min="11571" max="11571" width="11.85546875" style="14" customWidth="1"/>
    <col min="11572" max="11572" width="10.42578125" style="14" bestFit="1" customWidth="1"/>
    <col min="11573" max="11574" width="0" style="14" hidden="1" customWidth="1"/>
    <col min="11575" max="11575" width="11.85546875" style="14" customWidth="1"/>
    <col min="11576" max="11576" width="11.7109375" style="14" customWidth="1"/>
    <col min="11577" max="11578" width="0" style="14" hidden="1" customWidth="1"/>
    <col min="11579" max="11579" width="11.85546875" style="14" customWidth="1"/>
    <col min="11580" max="11580" width="10.5703125" style="14" customWidth="1"/>
    <col min="11581" max="11582" width="0" style="14" hidden="1" customWidth="1"/>
    <col min="11583" max="11583" width="11.85546875" style="14" customWidth="1"/>
    <col min="11584" max="11584" width="10.42578125" style="14" bestFit="1" customWidth="1"/>
    <col min="11585" max="11586" width="0" style="14" hidden="1" customWidth="1"/>
    <col min="11587" max="11587" width="11.85546875" style="14" customWidth="1"/>
    <col min="11588" max="11588" width="11.7109375" style="14" customWidth="1"/>
    <col min="11589" max="11590" width="0" style="14" hidden="1" customWidth="1"/>
    <col min="11591" max="11591" width="11.85546875" style="14" customWidth="1"/>
    <col min="11592" max="11592" width="12.28515625" style="14" customWidth="1"/>
    <col min="11593" max="11594" width="0" style="14" hidden="1" customWidth="1"/>
    <col min="11595" max="11595" width="13.42578125" style="14" customWidth="1"/>
    <col min="11596" max="11596" width="11" style="14" customWidth="1"/>
    <col min="11597" max="11598" width="0" style="14" hidden="1" customWidth="1"/>
    <col min="11599" max="11599" width="12" style="14" customWidth="1"/>
    <col min="11600" max="11600" width="11" style="14" customWidth="1"/>
    <col min="11601" max="11602" width="0" style="14" hidden="1" customWidth="1"/>
    <col min="11603" max="11603" width="11.85546875" style="14" customWidth="1"/>
    <col min="11604" max="11604" width="10.7109375" style="14" customWidth="1"/>
    <col min="11605" max="11606" width="0" style="14" hidden="1" customWidth="1"/>
    <col min="11607" max="11607" width="12.7109375" style="14" bestFit="1" customWidth="1"/>
    <col min="11608" max="11608" width="10.42578125" style="14" bestFit="1" customWidth="1"/>
    <col min="11609" max="11610" width="0" style="14" hidden="1" customWidth="1"/>
    <col min="11611" max="11611" width="12.7109375" style="14" bestFit="1" customWidth="1"/>
    <col min="11612" max="11612" width="10.5703125" style="14" customWidth="1"/>
    <col min="11613" max="11614" width="0" style="14" hidden="1" customWidth="1"/>
    <col min="11615" max="11615" width="12.5703125" style="14" customWidth="1"/>
    <col min="11616" max="11616" width="10.5703125" style="14" customWidth="1"/>
    <col min="11617" max="11618" width="0" style="14" hidden="1" customWidth="1"/>
    <col min="11619" max="11619" width="12.28515625" style="14" customWidth="1"/>
    <col min="11620" max="11620" width="12.140625" style="14" customWidth="1"/>
    <col min="11621" max="11622" width="0" style="14" hidden="1" customWidth="1"/>
    <col min="11623" max="11623" width="13" style="14" customWidth="1"/>
    <col min="11624" max="11776" width="9.140625" style="14"/>
    <col min="11777" max="11777" width="1.5703125" style="14" customWidth="1"/>
    <col min="11778" max="11778" width="5.42578125" style="14" customWidth="1"/>
    <col min="11779" max="11779" width="20.85546875" style="14" customWidth="1"/>
    <col min="11780" max="11780" width="11.7109375" style="14" customWidth="1"/>
    <col min="11781" max="11781" width="11.140625" style="14" customWidth="1"/>
    <col min="11782" max="11782" width="15.7109375" style="14" customWidth="1"/>
    <col min="11783" max="11783" width="7.140625" style="14" customWidth="1"/>
    <col min="11784" max="11784" width="10.7109375" style="14" customWidth="1"/>
    <col min="11785" max="11786" width="0" style="14" hidden="1" customWidth="1"/>
    <col min="11787" max="11787" width="11.85546875" style="14" customWidth="1"/>
    <col min="11788" max="11788" width="10.7109375" style="14" customWidth="1"/>
    <col min="11789" max="11790" width="0" style="14" hidden="1" customWidth="1"/>
    <col min="11791" max="11791" width="11.85546875" style="14" customWidth="1"/>
    <col min="11792" max="11792" width="10.7109375" style="14" customWidth="1"/>
    <col min="11793" max="11794" width="0" style="14" hidden="1" customWidth="1"/>
    <col min="11795" max="11795" width="11.85546875" style="14" customWidth="1"/>
    <col min="11796" max="11796" width="10.7109375" style="14" customWidth="1"/>
    <col min="11797" max="11798" width="0" style="14" hidden="1" customWidth="1"/>
    <col min="11799" max="11799" width="11.85546875" style="14" customWidth="1"/>
    <col min="11800" max="11800" width="10.7109375" style="14" customWidth="1"/>
    <col min="11801" max="11802" width="0" style="14" hidden="1" customWidth="1"/>
    <col min="11803" max="11803" width="11.85546875" style="14" customWidth="1"/>
    <col min="11804" max="11804" width="10.7109375" style="14" customWidth="1"/>
    <col min="11805" max="11806" width="0" style="14" hidden="1" customWidth="1"/>
    <col min="11807" max="11807" width="11.85546875" style="14" customWidth="1"/>
    <col min="11808" max="11808" width="11.42578125" style="14" customWidth="1"/>
    <col min="11809" max="11810" width="0" style="14" hidden="1" customWidth="1"/>
    <col min="11811" max="11811" width="11.85546875" style="14" customWidth="1"/>
    <col min="11812" max="11812" width="12.42578125" style="14" customWidth="1"/>
    <col min="11813" max="11814" width="0" style="14" hidden="1" customWidth="1"/>
    <col min="11815" max="11815" width="11.85546875" style="14" customWidth="1"/>
    <col min="11816" max="11816" width="11.140625" style="14" customWidth="1"/>
    <col min="11817" max="11818" width="0" style="14" hidden="1" customWidth="1"/>
    <col min="11819" max="11819" width="11.85546875" style="14" customWidth="1"/>
    <col min="11820" max="11820" width="10.7109375" style="14" customWidth="1"/>
    <col min="11821" max="11822" width="0" style="14" hidden="1" customWidth="1"/>
    <col min="11823" max="11823" width="11.85546875" style="14" customWidth="1"/>
    <col min="11824" max="11824" width="10.42578125" style="14" bestFit="1" customWidth="1"/>
    <col min="11825" max="11826" width="0" style="14" hidden="1" customWidth="1"/>
    <col min="11827" max="11827" width="11.85546875" style="14" customWidth="1"/>
    <col min="11828" max="11828" width="10.42578125" style="14" bestFit="1" customWidth="1"/>
    <col min="11829" max="11830" width="0" style="14" hidden="1" customWidth="1"/>
    <col min="11831" max="11831" width="11.85546875" style="14" customWidth="1"/>
    <col min="11832" max="11832" width="11.7109375" style="14" customWidth="1"/>
    <col min="11833" max="11834" width="0" style="14" hidden="1" customWidth="1"/>
    <col min="11835" max="11835" width="11.85546875" style="14" customWidth="1"/>
    <col min="11836" max="11836" width="10.5703125" style="14" customWidth="1"/>
    <col min="11837" max="11838" width="0" style="14" hidden="1" customWidth="1"/>
    <col min="11839" max="11839" width="11.85546875" style="14" customWidth="1"/>
    <col min="11840" max="11840" width="10.42578125" style="14" bestFit="1" customWidth="1"/>
    <col min="11841" max="11842" width="0" style="14" hidden="1" customWidth="1"/>
    <col min="11843" max="11843" width="11.85546875" style="14" customWidth="1"/>
    <col min="11844" max="11844" width="11.7109375" style="14" customWidth="1"/>
    <col min="11845" max="11846" width="0" style="14" hidden="1" customWidth="1"/>
    <col min="11847" max="11847" width="11.85546875" style="14" customWidth="1"/>
    <col min="11848" max="11848" width="12.28515625" style="14" customWidth="1"/>
    <col min="11849" max="11850" width="0" style="14" hidden="1" customWidth="1"/>
    <col min="11851" max="11851" width="13.42578125" style="14" customWidth="1"/>
    <col min="11852" max="11852" width="11" style="14" customWidth="1"/>
    <col min="11853" max="11854" width="0" style="14" hidden="1" customWidth="1"/>
    <col min="11855" max="11855" width="12" style="14" customWidth="1"/>
    <col min="11856" max="11856" width="11" style="14" customWidth="1"/>
    <col min="11857" max="11858" width="0" style="14" hidden="1" customWidth="1"/>
    <col min="11859" max="11859" width="11.85546875" style="14" customWidth="1"/>
    <col min="11860" max="11860" width="10.7109375" style="14" customWidth="1"/>
    <col min="11861" max="11862" width="0" style="14" hidden="1" customWidth="1"/>
    <col min="11863" max="11863" width="12.7109375" style="14" bestFit="1" customWidth="1"/>
    <col min="11864" max="11864" width="10.42578125" style="14" bestFit="1" customWidth="1"/>
    <col min="11865" max="11866" width="0" style="14" hidden="1" customWidth="1"/>
    <col min="11867" max="11867" width="12.7109375" style="14" bestFit="1" customWidth="1"/>
    <col min="11868" max="11868" width="10.5703125" style="14" customWidth="1"/>
    <col min="11869" max="11870" width="0" style="14" hidden="1" customWidth="1"/>
    <col min="11871" max="11871" width="12.5703125" style="14" customWidth="1"/>
    <col min="11872" max="11872" width="10.5703125" style="14" customWidth="1"/>
    <col min="11873" max="11874" width="0" style="14" hidden="1" customWidth="1"/>
    <col min="11875" max="11875" width="12.28515625" style="14" customWidth="1"/>
    <col min="11876" max="11876" width="12.140625" style="14" customWidth="1"/>
    <col min="11877" max="11878" width="0" style="14" hidden="1" customWidth="1"/>
    <col min="11879" max="11879" width="13" style="14" customWidth="1"/>
    <col min="11880" max="12032" width="9.140625" style="14"/>
    <col min="12033" max="12033" width="1.5703125" style="14" customWidth="1"/>
    <col min="12034" max="12034" width="5.42578125" style="14" customWidth="1"/>
    <col min="12035" max="12035" width="20.85546875" style="14" customWidth="1"/>
    <col min="12036" max="12036" width="11.7109375" style="14" customWidth="1"/>
    <col min="12037" max="12037" width="11.140625" style="14" customWidth="1"/>
    <col min="12038" max="12038" width="15.7109375" style="14" customWidth="1"/>
    <col min="12039" max="12039" width="7.140625" style="14" customWidth="1"/>
    <col min="12040" max="12040" width="10.7109375" style="14" customWidth="1"/>
    <col min="12041" max="12042" width="0" style="14" hidden="1" customWidth="1"/>
    <col min="12043" max="12043" width="11.85546875" style="14" customWidth="1"/>
    <col min="12044" max="12044" width="10.7109375" style="14" customWidth="1"/>
    <col min="12045" max="12046" width="0" style="14" hidden="1" customWidth="1"/>
    <col min="12047" max="12047" width="11.85546875" style="14" customWidth="1"/>
    <col min="12048" max="12048" width="10.7109375" style="14" customWidth="1"/>
    <col min="12049" max="12050" width="0" style="14" hidden="1" customWidth="1"/>
    <col min="12051" max="12051" width="11.85546875" style="14" customWidth="1"/>
    <col min="12052" max="12052" width="10.7109375" style="14" customWidth="1"/>
    <col min="12053" max="12054" width="0" style="14" hidden="1" customWidth="1"/>
    <col min="12055" max="12055" width="11.85546875" style="14" customWidth="1"/>
    <col min="12056" max="12056" width="10.7109375" style="14" customWidth="1"/>
    <col min="12057" max="12058" width="0" style="14" hidden="1" customWidth="1"/>
    <col min="12059" max="12059" width="11.85546875" style="14" customWidth="1"/>
    <col min="12060" max="12060" width="10.7109375" style="14" customWidth="1"/>
    <col min="12061" max="12062" width="0" style="14" hidden="1" customWidth="1"/>
    <col min="12063" max="12063" width="11.85546875" style="14" customWidth="1"/>
    <col min="12064" max="12064" width="11.42578125" style="14" customWidth="1"/>
    <col min="12065" max="12066" width="0" style="14" hidden="1" customWidth="1"/>
    <col min="12067" max="12067" width="11.85546875" style="14" customWidth="1"/>
    <col min="12068" max="12068" width="12.42578125" style="14" customWidth="1"/>
    <col min="12069" max="12070" width="0" style="14" hidden="1" customWidth="1"/>
    <col min="12071" max="12071" width="11.85546875" style="14" customWidth="1"/>
    <col min="12072" max="12072" width="11.140625" style="14" customWidth="1"/>
    <col min="12073" max="12074" width="0" style="14" hidden="1" customWidth="1"/>
    <col min="12075" max="12075" width="11.85546875" style="14" customWidth="1"/>
    <col min="12076" max="12076" width="10.7109375" style="14" customWidth="1"/>
    <col min="12077" max="12078" width="0" style="14" hidden="1" customWidth="1"/>
    <col min="12079" max="12079" width="11.85546875" style="14" customWidth="1"/>
    <col min="12080" max="12080" width="10.42578125" style="14" bestFit="1" customWidth="1"/>
    <col min="12081" max="12082" width="0" style="14" hidden="1" customWidth="1"/>
    <col min="12083" max="12083" width="11.85546875" style="14" customWidth="1"/>
    <col min="12084" max="12084" width="10.42578125" style="14" bestFit="1" customWidth="1"/>
    <col min="12085" max="12086" width="0" style="14" hidden="1" customWidth="1"/>
    <col min="12087" max="12087" width="11.85546875" style="14" customWidth="1"/>
    <col min="12088" max="12088" width="11.7109375" style="14" customWidth="1"/>
    <col min="12089" max="12090" width="0" style="14" hidden="1" customWidth="1"/>
    <col min="12091" max="12091" width="11.85546875" style="14" customWidth="1"/>
    <col min="12092" max="12092" width="10.5703125" style="14" customWidth="1"/>
    <col min="12093" max="12094" width="0" style="14" hidden="1" customWidth="1"/>
    <col min="12095" max="12095" width="11.85546875" style="14" customWidth="1"/>
    <col min="12096" max="12096" width="10.42578125" style="14" bestFit="1" customWidth="1"/>
    <col min="12097" max="12098" width="0" style="14" hidden="1" customWidth="1"/>
    <col min="12099" max="12099" width="11.85546875" style="14" customWidth="1"/>
    <col min="12100" max="12100" width="11.7109375" style="14" customWidth="1"/>
    <col min="12101" max="12102" width="0" style="14" hidden="1" customWidth="1"/>
    <col min="12103" max="12103" width="11.85546875" style="14" customWidth="1"/>
    <col min="12104" max="12104" width="12.28515625" style="14" customWidth="1"/>
    <col min="12105" max="12106" width="0" style="14" hidden="1" customWidth="1"/>
    <col min="12107" max="12107" width="13.42578125" style="14" customWidth="1"/>
    <col min="12108" max="12108" width="11" style="14" customWidth="1"/>
    <col min="12109" max="12110" width="0" style="14" hidden="1" customWidth="1"/>
    <col min="12111" max="12111" width="12" style="14" customWidth="1"/>
    <col min="12112" max="12112" width="11" style="14" customWidth="1"/>
    <col min="12113" max="12114" width="0" style="14" hidden="1" customWidth="1"/>
    <col min="12115" max="12115" width="11.85546875" style="14" customWidth="1"/>
    <col min="12116" max="12116" width="10.7109375" style="14" customWidth="1"/>
    <col min="12117" max="12118" width="0" style="14" hidden="1" customWidth="1"/>
    <col min="12119" max="12119" width="12.7109375" style="14" bestFit="1" customWidth="1"/>
    <col min="12120" max="12120" width="10.42578125" style="14" bestFit="1" customWidth="1"/>
    <col min="12121" max="12122" width="0" style="14" hidden="1" customWidth="1"/>
    <col min="12123" max="12123" width="12.7109375" style="14" bestFit="1" customWidth="1"/>
    <col min="12124" max="12124" width="10.5703125" style="14" customWidth="1"/>
    <col min="12125" max="12126" width="0" style="14" hidden="1" customWidth="1"/>
    <col min="12127" max="12127" width="12.5703125" style="14" customWidth="1"/>
    <col min="12128" max="12128" width="10.5703125" style="14" customWidth="1"/>
    <col min="12129" max="12130" width="0" style="14" hidden="1" customWidth="1"/>
    <col min="12131" max="12131" width="12.28515625" style="14" customWidth="1"/>
    <col min="12132" max="12132" width="12.140625" style="14" customWidth="1"/>
    <col min="12133" max="12134" width="0" style="14" hidden="1" customWidth="1"/>
    <col min="12135" max="12135" width="13" style="14" customWidth="1"/>
    <col min="12136" max="12288" width="9.140625" style="14"/>
    <col min="12289" max="12289" width="1.5703125" style="14" customWidth="1"/>
    <col min="12290" max="12290" width="5.42578125" style="14" customWidth="1"/>
    <col min="12291" max="12291" width="20.85546875" style="14" customWidth="1"/>
    <col min="12292" max="12292" width="11.7109375" style="14" customWidth="1"/>
    <col min="12293" max="12293" width="11.140625" style="14" customWidth="1"/>
    <col min="12294" max="12294" width="15.7109375" style="14" customWidth="1"/>
    <col min="12295" max="12295" width="7.140625" style="14" customWidth="1"/>
    <col min="12296" max="12296" width="10.7109375" style="14" customWidth="1"/>
    <col min="12297" max="12298" width="0" style="14" hidden="1" customWidth="1"/>
    <col min="12299" max="12299" width="11.85546875" style="14" customWidth="1"/>
    <col min="12300" max="12300" width="10.7109375" style="14" customWidth="1"/>
    <col min="12301" max="12302" width="0" style="14" hidden="1" customWidth="1"/>
    <col min="12303" max="12303" width="11.85546875" style="14" customWidth="1"/>
    <col min="12304" max="12304" width="10.7109375" style="14" customWidth="1"/>
    <col min="12305" max="12306" width="0" style="14" hidden="1" customWidth="1"/>
    <col min="12307" max="12307" width="11.85546875" style="14" customWidth="1"/>
    <col min="12308" max="12308" width="10.7109375" style="14" customWidth="1"/>
    <col min="12309" max="12310" width="0" style="14" hidden="1" customWidth="1"/>
    <col min="12311" max="12311" width="11.85546875" style="14" customWidth="1"/>
    <col min="12312" max="12312" width="10.7109375" style="14" customWidth="1"/>
    <col min="12313" max="12314" width="0" style="14" hidden="1" customWidth="1"/>
    <col min="12315" max="12315" width="11.85546875" style="14" customWidth="1"/>
    <col min="12316" max="12316" width="10.7109375" style="14" customWidth="1"/>
    <col min="12317" max="12318" width="0" style="14" hidden="1" customWidth="1"/>
    <col min="12319" max="12319" width="11.85546875" style="14" customWidth="1"/>
    <col min="12320" max="12320" width="11.42578125" style="14" customWidth="1"/>
    <col min="12321" max="12322" width="0" style="14" hidden="1" customWidth="1"/>
    <col min="12323" max="12323" width="11.85546875" style="14" customWidth="1"/>
    <col min="12324" max="12324" width="12.42578125" style="14" customWidth="1"/>
    <col min="12325" max="12326" width="0" style="14" hidden="1" customWidth="1"/>
    <col min="12327" max="12327" width="11.85546875" style="14" customWidth="1"/>
    <col min="12328" max="12328" width="11.140625" style="14" customWidth="1"/>
    <col min="12329" max="12330" width="0" style="14" hidden="1" customWidth="1"/>
    <col min="12331" max="12331" width="11.85546875" style="14" customWidth="1"/>
    <col min="12332" max="12332" width="10.7109375" style="14" customWidth="1"/>
    <col min="12333" max="12334" width="0" style="14" hidden="1" customWidth="1"/>
    <col min="12335" max="12335" width="11.85546875" style="14" customWidth="1"/>
    <col min="12336" max="12336" width="10.42578125" style="14" bestFit="1" customWidth="1"/>
    <col min="12337" max="12338" width="0" style="14" hidden="1" customWidth="1"/>
    <col min="12339" max="12339" width="11.85546875" style="14" customWidth="1"/>
    <col min="12340" max="12340" width="10.42578125" style="14" bestFit="1" customWidth="1"/>
    <col min="12341" max="12342" width="0" style="14" hidden="1" customWidth="1"/>
    <col min="12343" max="12343" width="11.85546875" style="14" customWidth="1"/>
    <col min="12344" max="12344" width="11.7109375" style="14" customWidth="1"/>
    <col min="12345" max="12346" width="0" style="14" hidden="1" customWidth="1"/>
    <col min="12347" max="12347" width="11.85546875" style="14" customWidth="1"/>
    <col min="12348" max="12348" width="10.5703125" style="14" customWidth="1"/>
    <col min="12349" max="12350" width="0" style="14" hidden="1" customWidth="1"/>
    <col min="12351" max="12351" width="11.85546875" style="14" customWidth="1"/>
    <col min="12352" max="12352" width="10.42578125" style="14" bestFit="1" customWidth="1"/>
    <col min="12353" max="12354" width="0" style="14" hidden="1" customWidth="1"/>
    <col min="12355" max="12355" width="11.85546875" style="14" customWidth="1"/>
    <col min="12356" max="12356" width="11.7109375" style="14" customWidth="1"/>
    <col min="12357" max="12358" width="0" style="14" hidden="1" customWidth="1"/>
    <col min="12359" max="12359" width="11.85546875" style="14" customWidth="1"/>
    <col min="12360" max="12360" width="12.28515625" style="14" customWidth="1"/>
    <col min="12361" max="12362" width="0" style="14" hidden="1" customWidth="1"/>
    <col min="12363" max="12363" width="13.42578125" style="14" customWidth="1"/>
    <col min="12364" max="12364" width="11" style="14" customWidth="1"/>
    <col min="12365" max="12366" width="0" style="14" hidden="1" customWidth="1"/>
    <col min="12367" max="12367" width="12" style="14" customWidth="1"/>
    <col min="12368" max="12368" width="11" style="14" customWidth="1"/>
    <col min="12369" max="12370" width="0" style="14" hidden="1" customWidth="1"/>
    <col min="12371" max="12371" width="11.85546875" style="14" customWidth="1"/>
    <col min="12372" max="12372" width="10.7109375" style="14" customWidth="1"/>
    <col min="12373" max="12374" width="0" style="14" hidden="1" customWidth="1"/>
    <col min="12375" max="12375" width="12.7109375" style="14" bestFit="1" customWidth="1"/>
    <col min="12376" max="12376" width="10.42578125" style="14" bestFit="1" customWidth="1"/>
    <col min="12377" max="12378" width="0" style="14" hidden="1" customWidth="1"/>
    <col min="12379" max="12379" width="12.7109375" style="14" bestFit="1" customWidth="1"/>
    <col min="12380" max="12380" width="10.5703125" style="14" customWidth="1"/>
    <col min="12381" max="12382" width="0" style="14" hidden="1" customWidth="1"/>
    <col min="12383" max="12383" width="12.5703125" style="14" customWidth="1"/>
    <col min="12384" max="12384" width="10.5703125" style="14" customWidth="1"/>
    <col min="12385" max="12386" width="0" style="14" hidden="1" customWidth="1"/>
    <col min="12387" max="12387" width="12.28515625" style="14" customWidth="1"/>
    <col min="12388" max="12388" width="12.140625" style="14" customWidth="1"/>
    <col min="12389" max="12390" width="0" style="14" hidden="1" customWidth="1"/>
    <col min="12391" max="12391" width="13" style="14" customWidth="1"/>
    <col min="12392" max="12544" width="9.140625" style="14"/>
    <col min="12545" max="12545" width="1.5703125" style="14" customWidth="1"/>
    <col min="12546" max="12546" width="5.42578125" style="14" customWidth="1"/>
    <col min="12547" max="12547" width="20.85546875" style="14" customWidth="1"/>
    <col min="12548" max="12548" width="11.7109375" style="14" customWidth="1"/>
    <col min="12549" max="12549" width="11.140625" style="14" customWidth="1"/>
    <col min="12550" max="12550" width="15.7109375" style="14" customWidth="1"/>
    <col min="12551" max="12551" width="7.140625" style="14" customWidth="1"/>
    <col min="12552" max="12552" width="10.7109375" style="14" customWidth="1"/>
    <col min="12553" max="12554" width="0" style="14" hidden="1" customWidth="1"/>
    <col min="12555" max="12555" width="11.85546875" style="14" customWidth="1"/>
    <col min="12556" max="12556" width="10.7109375" style="14" customWidth="1"/>
    <col min="12557" max="12558" width="0" style="14" hidden="1" customWidth="1"/>
    <col min="12559" max="12559" width="11.85546875" style="14" customWidth="1"/>
    <col min="12560" max="12560" width="10.7109375" style="14" customWidth="1"/>
    <col min="12561" max="12562" width="0" style="14" hidden="1" customWidth="1"/>
    <col min="12563" max="12563" width="11.85546875" style="14" customWidth="1"/>
    <col min="12564" max="12564" width="10.7109375" style="14" customWidth="1"/>
    <col min="12565" max="12566" width="0" style="14" hidden="1" customWidth="1"/>
    <col min="12567" max="12567" width="11.85546875" style="14" customWidth="1"/>
    <col min="12568" max="12568" width="10.7109375" style="14" customWidth="1"/>
    <col min="12569" max="12570" width="0" style="14" hidden="1" customWidth="1"/>
    <col min="12571" max="12571" width="11.85546875" style="14" customWidth="1"/>
    <col min="12572" max="12572" width="10.7109375" style="14" customWidth="1"/>
    <col min="12573" max="12574" width="0" style="14" hidden="1" customWidth="1"/>
    <col min="12575" max="12575" width="11.85546875" style="14" customWidth="1"/>
    <col min="12576" max="12576" width="11.42578125" style="14" customWidth="1"/>
    <col min="12577" max="12578" width="0" style="14" hidden="1" customWidth="1"/>
    <col min="12579" max="12579" width="11.85546875" style="14" customWidth="1"/>
    <col min="12580" max="12580" width="12.42578125" style="14" customWidth="1"/>
    <col min="12581" max="12582" width="0" style="14" hidden="1" customWidth="1"/>
    <col min="12583" max="12583" width="11.85546875" style="14" customWidth="1"/>
    <col min="12584" max="12584" width="11.140625" style="14" customWidth="1"/>
    <col min="12585" max="12586" width="0" style="14" hidden="1" customWidth="1"/>
    <col min="12587" max="12587" width="11.85546875" style="14" customWidth="1"/>
    <col min="12588" max="12588" width="10.7109375" style="14" customWidth="1"/>
    <col min="12589" max="12590" width="0" style="14" hidden="1" customWidth="1"/>
    <col min="12591" max="12591" width="11.85546875" style="14" customWidth="1"/>
    <col min="12592" max="12592" width="10.42578125" style="14" bestFit="1" customWidth="1"/>
    <col min="12593" max="12594" width="0" style="14" hidden="1" customWidth="1"/>
    <col min="12595" max="12595" width="11.85546875" style="14" customWidth="1"/>
    <col min="12596" max="12596" width="10.42578125" style="14" bestFit="1" customWidth="1"/>
    <col min="12597" max="12598" width="0" style="14" hidden="1" customWidth="1"/>
    <col min="12599" max="12599" width="11.85546875" style="14" customWidth="1"/>
    <col min="12600" max="12600" width="11.7109375" style="14" customWidth="1"/>
    <col min="12601" max="12602" width="0" style="14" hidden="1" customWidth="1"/>
    <col min="12603" max="12603" width="11.85546875" style="14" customWidth="1"/>
    <col min="12604" max="12604" width="10.5703125" style="14" customWidth="1"/>
    <col min="12605" max="12606" width="0" style="14" hidden="1" customWidth="1"/>
    <col min="12607" max="12607" width="11.85546875" style="14" customWidth="1"/>
    <col min="12608" max="12608" width="10.42578125" style="14" bestFit="1" customWidth="1"/>
    <col min="12609" max="12610" width="0" style="14" hidden="1" customWidth="1"/>
    <col min="12611" max="12611" width="11.85546875" style="14" customWidth="1"/>
    <col min="12612" max="12612" width="11.7109375" style="14" customWidth="1"/>
    <col min="12613" max="12614" width="0" style="14" hidden="1" customWidth="1"/>
    <col min="12615" max="12615" width="11.85546875" style="14" customWidth="1"/>
    <col min="12616" max="12616" width="12.28515625" style="14" customWidth="1"/>
    <col min="12617" max="12618" width="0" style="14" hidden="1" customWidth="1"/>
    <col min="12619" max="12619" width="13.42578125" style="14" customWidth="1"/>
    <col min="12620" max="12620" width="11" style="14" customWidth="1"/>
    <col min="12621" max="12622" width="0" style="14" hidden="1" customWidth="1"/>
    <col min="12623" max="12623" width="12" style="14" customWidth="1"/>
    <col min="12624" max="12624" width="11" style="14" customWidth="1"/>
    <col min="12625" max="12626" width="0" style="14" hidden="1" customWidth="1"/>
    <col min="12627" max="12627" width="11.85546875" style="14" customWidth="1"/>
    <col min="12628" max="12628" width="10.7109375" style="14" customWidth="1"/>
    <col min="12629" max="12630" width="0" style="14" hidden="1" customWidth="1"/>
    <col min="12631" max="12631" width="12.7109375" style="14" bestFit="1" customWidth="1"/>
    <col min="12632" max="12632" width="10.42578125" style="14" bestFit="1" customWidth="1"/>
    <col min="12633" max="12634" width="0" style="14" hidden="1" customWidth="1"/>
    <col min="12635" max="12635" width="12.7109375" style="14" bestFit="1" customWidth="1"/>
    <col min="12636" max="12636" width="10.5703125" style="14" customWidth="1"/>
    <col min="12637" max="12638" width="0" style="14" hidden="1" customWidth="1"/>
    <col min="12639" max="12639" width="12.5703125" style="14" customWidth="1"/>
    <col min="12640" max="12640" width="10.5703125" style="14" customWidth="1"/>
    <col min="12641" max="12642" width="0" style="14" hidden="1" customWidth="1"/>
    <col min="12643" max="12643" width="12.28515625" style="14" customWidth="1"/>
    <col min="12644" max="12644" width="12.140625" style="14" customWidth="1"/>
    <col min="12645" max="12646" width="0" style="14" hidden="1" customWidth="1"/>
    <col min="12647" max="12647" width="13" style="14" customWidth="1"/>
    <col min="12648" max="12800" width="9.140625" style="14"/>
    <col min="12801" max="12801" width="1.5703125" style="14" customWidth="1"/>
    <col min="12802" max="12802" width="5.42578125" style="14" customWidth="1"/>
    <col min="12803" max="12803" width="20.85546875" style="14" customWidth="1"/>
    <col min="12804" max="12804" width="11.7109375" style="14" customWidth="1"/>
    <col min="12805" max="12805" width="11.140625" style="14" customWidth="1"/>
    <col min="12806" max="12806" width="15.7109375" style="14" customWidth="1"/>
    <col min="12807" max="12807" width="7.140625" style="14" customWidth="1"/>
    <col min="12808" max="12808" width="10.7109375" style="14" customWidth="1"/>
    <col min="12809" max="12810" width="0" style="14" hidden="1" customWidth="1"/>
    <col min="12811" max="12811" width="11.85546875" style="14" customWidth="1"/>
    <col min="12812" max="12812" width="10.7109375" style="14" customWidth="1"/>
    <col min="12813" max="12814" width="0" style="14" hidden="1" customWidth="1"/>
    <col min="12815" max="12815" width="11.85546875" style="14" customWidth="1"/>
    <col min="12816" max="12816" width="10.7109375" style="14" customWidth="1"/>
    <col min="12817" max="12818" width="0" style="14" hidden="1" customWidth="1"/>
    <col min="12819" max="12819" width="11.85546875" style="14" customWidth="1"/>
    <col min="12820" max="12820" width="10.7109375" style="14" customWidth="1"/>
    <col min="12821" max="12822" width="0" style="14" hidden="1" customWidth="1"/>
    <col min="12823" max="12823" width="11.85546875" style="14" customWidth="1"/>
    <col min="12824" max="12824" width="10.7109375" style="14" customWidth="1"/>
    <col min="12825" max="12826" width="0" style="14" hidden="1" customWidth="1"/>
    <col min="12827" max="12827" width="11.85546875" style="14" customWidth="1"/>
    <col min="12828" max="12828" width="10.7109375" style="14" customWidth="1"/>
    <col min="12829" max="12830" width="0" style="14" hidden="1" customWidth="1"/>
    <col min="12831" max="12831" width="11.85546875" style="14" customWidth="1"/>
    <col min="12832" max="12832" width="11.42578125" style="14" customWidth="1"/>
    <col min="12833" max="12834" width="0" style="14" hidden="1" customWidth="1"/>
    <col min="12835" max="12835" width="11.85546875" style="14" customWidth="1"/>
    <col min="12836" max="12836" width="12.42578125" style="14" customWidth="1"/>
    <col min="12837" max="12838" width="0" style="14" hidden="1" customWidth="1"/>
    <col min="12839" max="12839" width="11.85546875" style="14" customWidth="1"/>
    <col min="12840" max="12840" width="11.140625" style="14" customWidth="1"/>
    <col min="12841" max="12842" width="0" style="14" hidden="1" customWidth="1"/>
    <col min="12843" max="12843" width="11.85546875" style="14" customWidth="1"/>
    <col min="12844" max="12844" width="10.7109375" style="14" customWidth="1"/>
    <col min="12845" max="12846" width="0" style="14" hidden="1" customWidth="1"/>
    <col min="12847" max="12847" width="11.85546875" style="14" customWidth="1"/>
    <col min="12848" max="12848" width="10.42578125" style="14" bestFit="1" customWidth="1"/>
    <col min="12849" max="12850" width="0" style="14" hidden="1" customWidth="1"/>
    <col min="12851" max="12851" width="11.85546875" style="14" customWidth="1"/>
    <col min="12852" max="12852" width="10.42578125" style="14" bestFit="1" customWidth="1"/>
    <col min="12853" max="12854" width="0" style="14" hidden="1" customWidth="1"/>
    <col min="12855" max="12855" width="11.85546875" style="14" customWidth="1"/>
    <col min="12856" max="12856" width="11.7109375" style="14" customWidth="1"/>
    <col min="12857" max="12858" width="0" style="14" hidden="1" customWidth="1"/>
    <col min="12859" max="12859" width="11.85546875" style="14" customWidth="1"/>
    <col min="12860" max="12860" width="10.5703125" style="14" customWidth="1"/>
    <col min="12861" max="12862" width="0" style="14" hidden="1" customWidth="1"/>
    <col min="12863" max="12863" width="11.85546875" style="14" customWidth="1"/>
    <col min="12864" max="12864" width="10.42578125" style="14" bestFit="1" customWidth="1"/>
    <col min="12865" max="12866" width="0" style="14" hidden="1" customWidth="1"/>
    <col min="12867" max="12867" width="11.85546875" style="14" customWidth="1"/>
    <col min="12868" max="12868" width="11.7109375" style="14" customWidth="1"/>
    <col min="12869" max="12870" width="0" style="14" hidden="1" customWidth="1"/>
    <col min="12871" max="12871" width="11.85546875" style="14" customWidth="1"/>
    <col min="12872" max="12872" width="12.28515625" style="14" customWidth="1"/>
    <col min="12873" max="12874" width="0" style="14" hidden="1" customWidth="1"/>
    <col min="12875" max="12875" width="13.42578125" style="14" customWidth="1"/>
    <col min="12876" max="12876" width="11" style="14" customWidth="1"/>
    <col min="12877" max="12878" width="0" style="14" hidden="1" customWidth="1"/>
    <col min="12879" max="12879" width="12" style="14" customWidth="1"/>
    <col min="12880" max="12880" width="11" style="14" customWidth="1"/>
    <col min="12881" max="12882" width="0" style="14" hidden="1" customWidth="1"/>
    <col min="12883" max="12883" width="11.85546875" style="14" customWidth="1"/>
    <col min="12884" max="12884" width="10.7109375" style="14" customWidth="1"/>
    <col min="12885" max="12886" width="0" style="14" hidden="1" customWidth="1"/>
    <col min="12887" max="12887" width="12.7109375" style="14" bestFit="1" customWidth="1"/>
    <col min="12888" max="12888" width="10.42578125" style="14" bestFit="1" customWidth="1"/>
    <col min="12889" max="12890" width="0" style="14" hidden="1" customWidth="1"/>
    <col min="12891" max="12891" width="12.7109375" style="14" bestFit="1" customWidth="1"/>
    <col min="12892" max="12892" width="10.5703125" style="14" customWidth="1"/>
    <col min="12893" max="12894" width="0" style="14" hidden="1" customWidth="1"/>
    <col min="12895" max="12895" width="12.5703125" style="14" customWidth="1"/>
    <col min="12896" max="12896" width="10.5703125" style="14" customWidth="1"/>
    <col min="12897" max="12898" width="0" style="14" hidden="1" customWidth="1"/>
    <col min="12899" max="12899" width="12.28515625" style="14" customWidth="1"/>
    <col min="12900" max="12900" width="12.140625" style="14" customWidth="1"/>
    <col min="12901" max="12902" width="0" style="14" hidden="1" customWidth="1"/>
    <col min="12903" max="12903" width="13" style="14" customWidth="1"/>
    <col min="12904" max="13056" width="9.140625" style="14"/>
    <col min="13057" max="13057" width="1.5703125" style="14" customWidth="1"/>
    <col min="13058" max="13058" width="5.42578125" style="14" customWidth="1"/>
    <col min="13059" max="13059" width="20.85546875" style="14" customWidth="1"/>
    <col min="13060" max="13060" width="11.7109375" style="14" customWidth="1"/>
    <col min="13061" max="13061" width="11.140625" style="14" customWidth="1"/>
    <col min="13062" max="13062" width="15.7109375" style="14" customWidth="1"/>
    <col min="13063" max="13063" width="7.140625" style="14" customWidth="1"/>
    <col min="13064" max="13064" width="10.7109375" style="14" customWidth="1"/>
    <col min="13065" max="13066" width="0" style="14" hidden="1" customWidth="1"/>
    <col min="13067" max="13067" width="11.85546875" style="14" customWidth="1"/>
    <col min="13068" max="13068" width="10.7109375" style="14" customWidth="1"/>
    <col min="13069" max="13070" width="0" style="14" hidden="1" customWidth="1"/>
    <col min="13071" max="13071" width="11.85546875" style="14" customWidth="1"/>
    <col min="13072" max="13072" width="10.7109375" style="14" customWidth="1"/>
    <col min="13073" max="13074" width="0" style="14" hidden="1" customWidth="1"/>
    <col min="13075" max="13075" width="11.85546875" style="14" customWidth="1"/>
    <col min="13076" max="13076" width="10.7109375" style="14" customWidth="1"/>
    <col min="13077" max="13078" width="0" style="14" hidden="1" customWidth="1"/>
    <col min="13079" max="13079" width="11.85546875" style="14" customWidth="1"/>
    <col min="13080" max="13080" width="10.7109375" style="14" customWidth="1"/>
    <col min="13081" max="13082" width="0" style="14" hidden="1" customWidth="1"/>
    <col min="13083" max="13083" width="11.85546875" style="14" customWidth="1"/>
    <col min="13084" max="13084" width="10.7109375" style="14" customWidth="1"/>
    <col min="13085" max="13086" width="0" style="14" hidden="1" customWidth="1"/>
    <col min="13087" max="13087" width="11.85546875" style="14" customWidth="1"/>
    <col min="13088" max="13088" width="11.42578125" style="14" customWidth="1"/>
    <col min="13089" max="13090" width="0" style="14" hidden="1" customWidth="1"/>
    <col min="13091" max="13091" width="11.85546875" style="14" customWidth="1"/>
    <col min="13092" max="13092" width="12.42578125" style="14" customWidth="1"/>
    <col min="13093" max="13094" width="0" style="14" hidden="1" customWidth="1"/>
    <col min="13095" max="13095" width="11.85546875" style="14" customWidth="1"/>
    <col min="13096" max="13096" width="11.140625" style="14" customWidth="1"/>
    <col min="13097" max="13098" width="0" style="14" hidden="1" customWidth="1"/>
    <col min="13099" max="13099" width="11.85546875" style="14" customWidth="1"/>
    <col min="13100" max="13100" width="10.7109375" style="14" customWidth="1"/>
    <col min="13101" max="13102" width="0" style="14" hidden="1" customWidth="1"/>
    <col min="13103" max="13103" width="11.85546875" style="14" customWidth="1"/>
    <col min="13104" max="13104" width="10.42578125" style="14" bestFit="1" customWidth="1"/>
    <col min="13105" max="13106" width="0" style="14" hidden="1" customWidth="1"/>
    <col min="13107" max="13107" width="11.85546875" style="14" customWidth="1"/>
    <col min="13108" max="13108" width="10.42578125" style="14" bestFit="1" customWidth="1"/>
    <col min="13109" max="13110" width="0" style="14" hidden="1" customWidth="1"/>
    <col min="13111" max="13111" width="11.85546875" style="14" customWidth="1"/>
    <col min="13112" max="13112" width="11.7109375" style="14" customWidth="1"/>
    <col min="13113" max="13114" width="0" style="14" hidden="1" customWidth="1"/>
    <col min="13115" max="13115" width="11.85546875" style="14" customWidth="1"/>
    <col min="13116" max="13116" width="10.5703125" style="14" customWidth="1"/>
    <col min="13117" max="13118" width="0" style="14" hidden="1" customWidth="1"/>
    <col min="13119" max="13119" width="11.85546875" style="14" customWidth="1"/>
    <col min="13120" max="13120" width="10.42578125" style="14" bestFit="1" customWidth="1"/>
    <col min="13121" max="13122" width="0" style="14" hidden="1" customWidth="1"/>
    <col min="13123" max="13123" width="11.85546875" style="14" customWidth="1"/>
    <col min="13124" max="13124" width="11.7109375" style="14" customWidth="1"/>
    <col min="13125" max="13126" width="0" style="14" hidden="1" customWidth="1"/>
    <col min="13127" max="13127" width="11.85546875" style="14" customWidth="1"/>
    <col min="13128" max="13128" width="12.28515625" style="14" customWidth="1"/>
    <col min="13129" max="13130" width="0" style="14" hidden="1" customWidth="1"/>
    <col min="13131" max="13131" width="13.42578125" style="14" customWidth="1"/>
    <col min="13132" max="13132" width="11" style="14" customWidth="1"/>
    <col min="13133" max="13134" width="0" style="14" hidden="1" customWidth="1"/>
    <col min="13135" max="13135" width="12" style="14" customWidth="1"/>
    <col min="13136" max="13136" width="11" style="14" customWidth="1"/>
    <col min="13137" max="13138" width="0" style="14" hidden="1" customWidth="1"/>
    <col min="13139" max="13139" width="11.85546875" style="14" customWidth="1"/>
    <col min="13140" max="13140" width="10.7109375" style="14" customWidth="1"/>
    <col min="13141" max="13142" width="0" style="14" hidden="1" customWidth="1"/>
    <col min="13143" max="13143" width="12.7109375" style="14" bestFit="1" customWidth="1"/>
    <col min="13144" max="13144" width="10.42578125" style="14" bestFit="1" customWidth="1"/>
    <col min="13145" max="13146" width="0" style="14" hidden="1" customWidth="1"/>
    <col min="13147" max="13147" width="12.7109375" style="14" bestFit="1" customWidth="1"/>
    <col min="13148" max="13148" width="10.5703125" style="14" customWidth="1"/>
    <col min="13149" max="13150" width="0" style="14" hidden="1" customWidth="1"/>
    <col min="13151" max="13151" width="12.5703125" style="14" customWidth="1"/>
    <col min="13152" max="13152" width="10.5703125" style="14" customWidth="1"/>
    <col min="13153" max="13154" width="0" style="14" hidden="1" customWidth="1"/>
    <col min="13155" max="13155" width="12.28515625" style="14" customWidth="1"/>
    <col min="13156" max="13156" width="12.140625" style="14" customWidth="1"/>
    <col min="13157" max="13158" width="0" style="14" hidden="1" customWidth="1"/>
    <col min="13159" max="13159" width="13" style="14" customWidth="1"/>
    <col min="13160" max="13312" width="9.140625" style="14"/>
    <col min="13313" max="13313" width="1.5703125" style="14" customWidth="1"/>
    <col min="13314" max="13314" width="5.42578125" style="14" customWidth="1"/>
    <col min="13315" max="13315" width="20.85546875" style="14" customWidth="1"/>
    <col min="13316" max="13316" width="11.7109375" style="14" customWidth="1"/>
    <col min="13317" max="13317" width="11.140625" style="14" customWidth="1"/>
    <col min="13318" max="13318" width="15.7109375" style="14" customWidth="1"/>
    <col min="13319" max="13319" width="7.140625" style="14" customWidth="1"/>
    <col min="13320" max="13320" width="10.7109375" style="14" customWidth="1"/>
    <col min="13321" max="13322" width="0" style="14" hidden="1" customWidth="1"/>
    <col min="13323" max="13323" width="11.85546875" style="14" customWidth="1"/>
    <col min="13324" max="13324" width="10.7109375" style="14" customWidth="1"/>
    <col min="13325" max="13326" width="0" style="14" hidden="1" customWidth="1"/>
    <col min="13327" max="13327" width="11.85546875" style="14" customWidth="1"/>
    <col min="13328" max="13328" width="10.7109375" style="14" customWidth="1"/>
    <col min="13329" max="13330" width="0" style="14" hidden="1" customWidth="1"/>
    <col min="13331" max="13331" width="11.85546875" style="14" customWidth="1"/>
    <col min="13332" max="13332" width="10.7109375" style="14" customWidth="1"/>
    <col min="13333" max="13334" width="0" style="14" hidden="1" customWidth="1"/>
    <col min="13335" max="13335" width="11.85546875" style="14" customWidth="1"/>
    <col min="13336" max="13336" width="10.7109375" style="14" customWidth="1"/>
    <col min="13337" max="13338" width="0" style="14" hidden="1" customWidth="1"/>
    <col min="13339" max="13339" width="11.85546875" style="14" customWidth="1"/>
    <col min="13340" max="13340" width="10.7109375" style="14" customWidth="1"/>
    <col min="13341" max="13342" width="0" style="14" hidden="1" customWidth="1"/>
    <col min="13343" max="13343" width="11.85546875" style="14" customWidth="1"/>
    <col min="13344" max="13344" width="11.42578125" style="14" customWidth="1"/>
    <col min="13345" max="13346" width="0" style="14" hidden="1" customWidth="1"/>
    <col min="13347" max="13347" width="11.85546875" style="14" customWidth="1"/>
    <col min="13348" max="13348" width="12.42578125" style="14" customWidth="1"/>
    <col min="13349" max="13350" width="0" style="14" hidden="1" customWidth="1"/>
    <col min="13351" max="13351" width="11.85546875" style="14" customWidth="1"/>
    <col min="13352" max="13352" width="11.140625" style="14" customWidth="1"/>
    <col min="13353" max="13354" width="0" style="14" hidden="1" customWidth="1"/>
    <col min="13355" max="13355" width="11.85546875" style="14" customWidth="1"/>
    <col min="13356" max="13356" width="10.7109375" style="14" customWidth="1"/>
    <col min="13357" max="13358" width="0" style="14" hidden="1" customWidth="1"/>
    <col min="13359" max="13359" width="11.85546875" style="14" customWidth="1"/>
    <col min="13360" max="13360" width="10.42578125" style="14" bestFit="1" customWidth="1"/>
    <col min="13361" max="13362" width="0" style="14" hidden="1" customWidth="1"/>
    <col min="13363" max="13363" width="11.85546875" style="14" customWidth="1"/>
    <col min="13364" max="13364" width="10.42578125" style="14" bestFit="1" customWidth="1"/>
    <col min="13365" max="13366" width="0" style="14" hidden="1" customWidth="1"/>
    <col min="13367" max="13367" width="11.85546875" style="14" customWidth="1"/>
    <col min="13368" max="13368" width="11.7109375" style="14" customWidth="1"/>
    <col min="13369" max="13370" width="0" style="14" hidden="1" customWidth="1"/>
    <col min="13371" max="13371" width="11.85546875" style="14" customWidth="1"/>
    <col min="13372" max="13372" width="10.5703125" style="14" customWidth="1"/>
    <col min="13373" max="13374" width="0" style="14" hidden="1" customWidth="1"/>
    <col min="13375" max="13375" width="11.85546875" style="14" customWidth="1"/>
    <col min="13376" max="13376" width="10.42578125" style="14" bestFit="1" customWidth="1"/>
    <col min="13377" max="13378" width="0" style="14" hidden="1" customWidth="1"/>
    <col min="13379" max="13379" width="11.85546875" style="14" customWidth="1"/>
    <col min="13380" max="13380" width="11.7109375" style="14" customWidth="1"/>
    <col min="13381" max="13382" width="0" style="14" hidden="1" customWidth="1"/>
    <col min="13383" max="13383" width="11.85546875" style="14" customWidth="1"/>
    <col min="13384" max="13384" width="12.28515625" style="14" customWidth="1"/>
    <col min="13385" max="13386" width="0" style="14" hidden="1" customWidth="1"/>
    <col min="13387" max="13387" width="13.42578125" style="14" customWidth="1"/>
    <col min="13388" max="13388" width="11" style="14" customWidth="1"/>
    <col min="13389" max="13390" width="0" style="14" hidden="1" customWidth="1"/>
    <col min="13391" max="13391" width="12" style="14" customWidth="1"/>
    <col min="13392" max="13392" width="11" style="14" customWidth="1"/>
    <col min="13393" max="13394" width="0" style="14" hidden="1" customWidth="1"/>
    <col min="13395" max="13395" width="11.85546875" style="14" customWidth="1"/>
    <col min="13396" max="13396" width="10.7109375" style="14" customWidth="1"/>
    <col min="13397" max="13398" width="0" style="14" hidden="1" customWidth="1"/>
    <col min="13399" max="13399" width="12.7109375" style="14" bestFit="1" customWidth="1"/>
    <col min="13400" max="13400" width="10.42578125" style="14" bestFit="1" customWidth="1"/>
    <col min="13401" max="13402" width="0" style="14" hidden="1" customWidth="1"/>
    <col min="13403" max="13403" width="12.7109375" style="14" bestFit="1" customWidth="1"/>
    <col min="13404" max="13404" width="10.5703125" style="14" customWidth="1"/>
    <col min="13405" max="13406" width="0" style="14" hidden="1" customWidth="1"/>
    <col min="13407" max="13407" width="12.5703125" style="14" customWidth="1"/>
    <col min="13408" max="13408" width="10.5703125" style="14" customWidth="1"/>
    <col min="13409" max="13410" width="0" style="14" hidden="1" customWidth="1"/>
    <col min="13411" max="13411" width="12.28515625" style="14" customWidth="1"/>
    <col min="13412" max="13412" width="12.140625" style="14" customWidth="1"/>
    <col min="13413" max="13414" width="0" style="14" hidden="1" customWidth="1"/>
    <col min="13415" max="13415" width="13" style="14" customWidth="1"/>
    <col min="13416" max="13568" width="9.140625" style="14"/>
    <col min="13569" max="13569" width="1.5703125" style="14" customWidth="1"/>
    <col min="13570" max="13570" width="5.42578125" style="14" customWidth="1"/>
    <col min="13571" max="13571" width="20.85546875" style="14" customWidth="1"/>
    <col min="13572" max="13572" width="11.7109375" style="14" customWidth="1"/>
    <col min="13573" max="13573" width="11.140625" style="14" customWidth="1"/>
    <col min="13574" max="13574" width="15.7109375" style="14" customWidth="1"/>
    <col min="13575" max="13575" width="7.140625" style="14" customWidth="1"/>
    <col min="13576" max="13576" width="10.7109375" style="14" customWidth="1"/>
    <col min="13577" max="13578" width="0" style="14" hidden="1" customWidth="1"/>
    <col min="13579" max="13579" width="11.85546875" style="14" customWidth="1"/>
    <col min="13580" max="13580" width="10.7109375" style="14" customWidth="1"/>
    <col min="13581" max="13582" width="0" style="14" hidden="1" customWidth="1"/>
    <col min="13583" max="13583" width="11.85546875" style="14" customWidth="1"/>
    <col min="13584" max="13584" width="10.7109375" style="14" customWidth="1"/>
    <col min="13585" max="13586" width="0" style="14" hidden="1" customWidth="1"/>
    <col min="13587" max="13587" width="11.85546875" style="14" customWidth="1"/>
    <col min="13588" max="13588" width="10.7109375" style="14" customWidth="1"/>
    <col min="13589" max="13590" width="0" style="14" hidden="1" customWidth="1"/>
    <col min="13591" max="13591" width="11.85546875" style="14" customWidth="1"/>
    <col min="13592" max="13592" width="10.7109375" style="14" customWidth="1"/>
    <col min="13593" max="13594" width="0" style="14" hidden="1" customWidth="1"/>
    <col min="13595" max="13595" width="11.85546875" style="14" customWidth="1"/>
    <col min="13596" max="13596" width="10.7109375" style="14" customWidth="1"/>
    <col min="13597" max="13598" width="0" style="14" hidden="1" customWidth="1"/>
    <col min="13599" max="13599" width="11.85546875" style="14" customWidth="1"/>
    <col min="13600" max="13600" width="11.42578125" style="14" customWidth="1"/>
    <col min="13601" max="13602" width="0" style="14" hidden="1" customWidth="1"/>
    <col min="13603" max="13603" width="11.85546875" style="14" customWidth="1"/>
    <col min="13604" max="13604" width="12.42578125" style="14" customWidth="1"/>
    <col min="13605" max="13606" width="0" style="14" hidden="1" customWidth="1"/>
    <col min="13607" max="13607" width="11.85546875" style="14" customWidth="1"/>
    <col min="13608" max="13608" width="11.140625" style="14" customWidth="1"/>
    <col min="13609" max="13610" width="0" style="14" hidden="1" customWidth="1"/>
    <col min="13611" max="13611" width="11.85546875" style="14" customWidth="1"/>
    <col min="13612" max="13612" width="10.7109375" style="14" customWidth="1"/>
    <col min="13613" max="13614" width="0" style="14" hidden="1" customWidth="1"/>
    <col min="13615" max="13615" width="11.85546875" style="14" customWidth="1"/>
    <col min="13616" max="13616" width="10.42578125" style="14" bestFit="1" customWidth="1"/>
    <col min="13617" max="13618" width="0" style="14" hidden="1" customWidth="1"/>
    <col min="13619" max="13619" width="11.85546875" style="14" customWidth="1"/>
    <col min="13620" max="13620" width="10.42578125" style="14" bestFit="1" customWidth="1"/>
    <col min="13621" max="13622" width="0" style="14" hidden="1" customWidth="1"/>
    <col min="13623" max="13623" width="11.85546875" style="14" customWidth="1"/>
    <col min="13624" max="13624" width="11.7109375" style="14" customWidth="1"/>
    <col min="13625" max="13626" width="0" style="14" hidden="1" customWidth="1"/>
    <col min="13627" max="13627" width="11.85546875" style="14" customWidth="1"/>
    <col min="13628" max="13628" width="10.5703125" style="14" customWidth="1"/>
    <col min="13629" max="13630" width="0" style="14" hidden="1" customWidth="1"/>
    <col min="13631" max="13631" width="11.85546875" style="14" customWidth="1"/>
    <col min="13632" max="13632" width="10.42578125" style="14" bestFit="1" customWidth="1"/>
    <col min="13633" max="13634" width="0" style="14" hidden="1" customWidth="1"/>
    <col min="13635" max="13635" width="11.85546875" style="14" customWidth="1"/>
    <col min="13636" max="13636" width="11.7109375" style="14" customWidth="1"/>
    <col min="13637" max="13638" width="0" style="14" hidden="1" customWidth="1"/>
    <col min="13639" max="13639" width="11.85546875" style="14" customWidth="1"/>
    <col min="13640" max="13640" width="12.28515625" style="14" customWidth="1"/>
    <col min="13641" max="13642" width="0" style="14" hidden="1" customWidth="1"/>
    <col min="13643" max="13643" width="13.42578125" style="14" customWidth="1"/>
    <col min="13644" max="13644" width="11" style="14" customWidth="1"/>
    <col min="13645" max="13646" width="0" style="14" hidden="1" customWidth="1"/>
    <col min="13647" max="13647" width="12" style="14" customWidth="1"/>
    <col min="13648" max="13648" width="11" style="14" customWidth="1"/>
    <col min="13649" max="13650" width="0" style="14" hidden="1" customWidth="1"/>
    <col min="13651" max="13651" width="11.85546875" style="14" customWidth="1"/>
    <col min="13652" max="13652" width="10.7109375" style="14" customWidth="1"/>
    <col min="13653" max="13654" width="0" style="14" hidden="1" customWidth="1"/>
    <col min="13655" max="13655" width="12.7109375" style="14" bestFit="1" customWidth="1"/>
    <col min="13656" max="13656" width="10.42578125" style="14" bestFit="1" customWidth="1"/>
    <col min="13657" max="13658" width="0" style="14" hidden="1" customWidth="1"/>
    <col min="13659" max="13659" width="12.7109375" style="14" bestFit="1" customWidth="1"/>
    <col min="13660" max="13660" width="10.5703125" style="14" customWidth="1"/>
    <col min="13661" max="13662" width="0" style="14" hidden="1" customWidth="1"/>
    <col min="13663" max="13663" width="12.5703125" style="14" customWidth="1"/>
    <col min="13664" max="13664" width="10.5703125" style="14" customWidth="1"/>
    <col min="13665" max="13666" width="0" style="14" hidden="1" customWidth="1"/>
    <col min="13667" max="13667" width="12.28515625" style="14" customWidth="1"/>
    <col min="13668" max="13668" width="12.140625" style="14" customWidth="1"/>
    <col min="13669" max="13670" width="0" style="14" hidden="1" customWidth="1"/>
    <col min="13671" max="13671" width="13" style="14" customWidth="1"/>
    <col min="13672" max="13824" width="9.140625" style="14"/>
    <col min="13825" max="13825" width="1.5703125" style="14" customWidth="1"/>
    <col min="13826" max="13826" width="5.42578125" style="14" customWidth="1"/>
    <col min="13827" max="13827" width="20.85546875" style="14" customWidth="1"/>
    <col min="13828" max="13828" width="11.7109375" style="14" customWidth="1"/>
    <col min="13829" max="13829" width="11.140625" style="14" customWidth="1"/>
    <col min="13830" max="13830" width="15.7109375" style="14" customWidth="1"/>
    <col min="13831" max="13831" width="7.140625" style="14" customWidth="1"/>
    <col min="13832" max="13832" width="10.7109375" style="14" customWidth="1"/>
    <col min="13833" max="13834" width="0" style="14" hidden="1" customWidth="1"/>
    <col min="13835" max="13835" width="11.85546875" style="14" customWidth="1"/>
    <col min="13836" max="13836" width="10.7109375" style="14" customWidth="1"/>
    <col min="13837" max="13838" width="0" style="14" hidden="1" customWidth="1"/>
    <col min="13839" max="13839" width="11.85546875" style="14" customWidth="1"/>
    <col min="13840" max="13840" width="10.7109375" style="14" customWidth="1"/>
    <col min="13841" max="13842" width="0" style="14" hidden="1" customWidth="1"/>
    <col min="13843" max="13843" width="11.85546875" style="14" customWidth="1"/>
    <col min="13844" max="13844" width="10.7109375" style="14" customWidth="1"/>
    <col min="13845" max="13846" width="0" style="14" hidden="1" customWidth="1"/>
    <col min="13847" max="13847" width="11.85546875" style="14" customWidth="1"/>
    <col min="13848" max="13848" width="10.7109375" style="14" customWidth="1"/>
    <col min="13849" max="13850" width="0" style="14" hidden="1" customWidth="1"/>
    <col min="13851" max="13851" width="11.85546875" style="14" customWidth="1"/>
    <col min="13852" max="13852" width="10.7109375" style="14" customWidth="1"/>
    <col min="13853" max="13854" width="0" style="14" hidden="1" customWidth="1"/>
    <col min="13855" max="13855" width="11.85546875" style="14" customWidth="1"/>
    <col min="13856" max="13856" width="11.42578125" style="14" customWidth="1"/>
    <col min="13857" max="13858" width="0" style="14" hidden="1" customWidth="1"/>
    <col min="13859" max="13859" width="11.85546875" style="14" customWidth="1"/>
    <col min="13860" max="13860" width="12.42578125" style="14" customWidth="1"/>
    <col min="13861" max="13862" width="0" style="14" hidden="1" customWidth="1"/>
    <col min="13863" max="13863" width="11.85546875" style="14" customWidth="1"/>
    <col min="13864" max="13864" width="11.140625" style="14" customWidth="1"/>
    <col min="13865" max="13866" width="0" style="14" hidden="1" customWidth="1"/>
    <col min="13867" max="13867" width="11.85546875" style="14" customWidth="1"/>
    <col min="13868" max="13868" width="10.7109375" style="14" customWidth="1"/>
    <col min="13869" max="13870" width="0" style="14" hidden="1" customWidth="1"/>
    <col min="13871" max="13871" width="11.85546875" style="14" customWidth="1"/>
    <col min="13872" max="13872" width="10.42578125" style="14" bestFit="1" customWidth="1"/>
    <col min="13873" max="13874" width="0" style="14" hidden="1" customWidth="1"/>
    <col min="13875" max="13875" width="11.85546875" style="14" customWidth="1"/>
    <col min="13876" max="13876" width="10.42578125" style="14" bestFit="1" customWidth="1"/>
    <col min="13877" max="13878" width="0" style="14" hidden="1" customWidth="1"/>
    <col min="13879" max="13879" width="11.85546875" style="14" customWidth="1"/>
    <col min="13880" max="13880" width="11.7109375" style="14" customWidth="1"/>
    <col min="13881" max="13882" width="0" style="14" hidden="1" customWidth="1"/>
    <col min="13883" max="13883" width="11.85546875" style="14" customWidth="1"/>
    <col min="13884" max="13884" width="10.5703125" style="14" customWidth="1"/>
    <col min="13885" max="13886" width="0" style="14" hidden="1" customWidth="1"/>
    <col min="13887" max="13887" width="11.85546875" style="14" customWidth="1"/>
    <col min="13888" max="13888" width="10.42578125" style="14" bestFit="1" customWidth="1"/>
    <col min="13889" max="13890" width="0" style="14" hidden="1" customWidth="1"/>
    <col min="13891" max="13891" width="11.85546875" style="14" customWidth="1"/>
    <col min="13892" max="13892" width="11.7109375" style="14" customWidth="1"/>
    <col min="13893" max="13894" width="0" style="14" hidden="1" customWidth="1"/>
    <col min="13895" max="13895" width="11.85546875" style="14" customWidth="1"/>
    <col min="13896" max="13896" width="12.28515625" style="14" customWidth="1"/>
    <col min="13897" max="13898" width="0" style="14" hidden="1" customWidth="1"/>
    <col min="13899" max="13899" width="13.42578125" style="14" customWidth="1"/>
    <col min="13900" max="13900" width="11" style="14" customWidth="1"/>
    <col min="13901" max="13902" width="0" style="14" hidden="1" customWidth="1"/>
    <col min="13903" max="13903" width="12" style="14" customWidth="1"/>
    <col min="13904" max="13904" width="11" style="14" customWidth="1"/>
    <col min="13905" max="13906" width="0" style="14" hidden="1" customWidth="1"/>
    <col min="13907" max="13907" width="11.85546875" style="14" customWidth="1"/>
    <col min="13908" max="13908" width="10.7109375" style="14" customWidth="1"/>
    <col min="13909" max="13910" width="0" style="14" hidden="1" customWidth="1"/>
    <col min="13911" max="13911" width="12.7109375" style="14" bestFit="1" customWidth="1"/>
    <col min="13912" max="13912" width="10.42578125" style="14" bestFit="1" customWidth="1"/>
    <col min="13913" max="13914" width="0" style="14" hidden="1" customWidth="1"/>
    <col min="13915" max="13915" width="12.7109375" style="14" bestFit="1" customWidth="1"/>
    <col min="13916" max="13916" width="10.5703125" style="14" customWidth="1"/>
    <col min="13917" max="13918" width="0" style="14" hidden="1" customWidth="1"/>
    <col min="13919" max="13919" width="12.5703125" style="14" customWidth="1"/>
    <col min="13920" max="13920" width="10.5703125" style="14" customWidth="1"/>
    <col min="13921" max="13922" width="0" style="14" hidden="1" customWidth="1"/>
    <col min="13923" max="13923" width="12.28515625" style="14" customWidth="1"/>
    <col min="13924" max="13924" width="12.140625" style="14" customWidth="1"/>
    <col min="13925" max="13926" width="0" style="14" hidden="1" customWidth="1"/>
    <col min="13927" max="13927" width="13" style="14" customWidth="1"/>
    <col min="13928" max="14080" width="9.140625" style="14"/>
    <col min="14081" max="14081" width="1.5703125" style="14" customWidth="1"/>
    <col min="14082" max="14082" width="5.42578125" style="14" customWidth="1"/>
    <col min="14083" max="14083" width="20.85546875" style="14" customWidth="1"/>
    <col min="14084" max="14084" width="11.7109375" style="14" customWidth="1"/>
    <col min="14085" max="14085" width="11.140625" style="14" customWidth="1"/>
    <col min="14086" max="14086" width="15.7109375" style="14" customWidth="1"/>
    <col min="14087" max="14087" width="7.140625" style="14" customWidth="1"/>
    <col min="14088" max="14088" width="10.7109375" style="14" customWidth="1"/>
    <col min="14089" max="14090" width="0" style="14" hidden="1" customWidth="1"/>
    <col min="14091" max="14091" width="11.85546875" style="14" customWidth="1"/>
    <col min="14092" max="14092" width="10.7109375" style="14" customWidth="1"/>
    <col min="14093" max="14094" width="0" style="14" hidden="1" customWidth="1"/>
    <col min="14095" max="14095" width="11.85546875" style="14" customWidth="1"/>
    <col min="14096" max="14096" width="10.7109375" style="14" customWidth="1"/>
    <col min="14097" max="14098" width="0" style="14" hidden="1" customWidth="1"/>
    <col min="14099" max="14099" width="11.85546875" style="14" customWidth="1"/>
    <col min="14100" max="14100" width="10.7109375" style="14" customWidth="1"/>
    <col min="14101" max="14102" width="0" style="14" hidden="1" customWidth="1"/>
    <col min="14103" max="14103" width="11.85546875" style="14" customWidth="1"/>
    <col min="14104" max="14104" width="10.7109375" style="14" customWidth="1"/>
    <col min="14105" max="14106" width="0" style="14" hidden="1" customWidth="1"/>
    <col min="14107" max="14107" width="11.85546875" style="14" customWidth="1"/>
    <col min="14108" max="14108" width="10.7109375" style="14" customWidth="1"/>
    <col min="14109" max="14110" width="0" style="14" hidden="1" customWidth="1"/>
    <col min="14111" max="14111" width="11.85546875" style="14" customWidth="1"/>
    <col min="14112" max="14112" width="11.42578125" style="14" customWidth="1"/>
    <col min="14113" max="14114" width="0" style="14" hidden="1" customWidth="1"/>
    <col min="14115" max="14115" width="11.85546875" style="14" customWidth="1"/>
    <col min="14116" max="14116" width="12.42578125" style="14" customWidth="1"/>
    <col min="14117" max="14118" width="0" style="14" hidden="1" customWidth="1"/>
    <col min="14119" max="14119" width="11.85546875" style="14" customWidth="1"/>
    <col min="14120" max="14120" width="11.140625" style="14" customWidth="1"/>
    <col min="14121" max="14122" width="0" style="14" hidden="1" customWidth="1"/>
    <col min="14123" max="14123" width="11.85546875" style="14" customWidth="1"/>
    <col min="14124" max="14124" width="10.7109375" style="14" customWidth="1"/>
    <col min="14125" max="14126" width="0" style="14" hidden="1" customWidth="1"/>
    <col min="14127" max="14127" width="11.85546875" style="14" customWidth="1"/>
    <col min="14128" max="14128" width="10.42578125" style="14" bestFit="1" customWidth="1"/>
    <col min="14129" max="14130" width="0" style="14" hidden="1" customWidth="1"/>
    <col min="14131" max="14131" width="11.85546875" style="14" customWidth="1"/>
    <col min="14132" max="14132" width="10.42578125" style="14" bestFit="1" customWidth="1"/>
    <col min="14133" max="14134" width="0" style="14" hidden="1" customWidth="1"/>
    <col min="14135" max="14135" width="11.85546875" style="14" customWidth="1"/>
    <col min="14136" max="14136" width="11.7109375" style="14" customWidth="1"/>
    <col min="14137" max="14138" width="0" style="14" hidden="1" customWidth="1"/>
    <col min="14139" max="14139" width="11.85546875" style="14" customWidth="1"/>
    <col min="14140" max="14140" width="10.5703125" style="14" customWidth="1"/>
    <col min="14141" max="14142" width="0" style="14" hidden="1" customWidth="1"/>
    <col min="14143" max="14143" width="11.85546875" style="14" customWidth="1"/>
    <col min="14144" max="14144" width="10.42578125" style="14" bestFit="1" customWidth="1"/>
    <col min="14145" max="14146" width="0" style="14" hidden="1" customWidth="1"/>
    <col min="14147" max="14147" width="11.85546875" style="14" customWidth="1"/>
    <col min="14148" max="14148" width="11.7109375" style="14" customWidth="1"/>
    <col min="14149" max="14150" width="0" style="14" hidden="1" customWidth="1"/>
    <col min="14151" max="14151" width="11.85546875" style="14" customWidth="1"/>
    <col min="14152" max="14152" width="12.28515625" style="14" customWidth="1"/>
    <col min="14153" max="14154" width="0" style="14" hidden="1" customWidth="1"/>
    <col min="14155" max="14155" width="13.42578125" style="14" customWidth="1"/>
    <col min="14156" max="14156" width="11" style="14" customWidth="1"/>
    <col min="14157" max="14158" width="0" style="14" hidden="1" customWidth="1"/>
    <col min="14159" max="14159" width="12" style="14" customWidth="1"/>
    <col min="14160" max="14160" width="11" style="14" customWidth="1"/>
    <col min="14161" max="14162" width="0" style="14" hidden="1" customWidth="1"/>
    <col min="14163" max="14163" width="11.85546875" style="14" customWidth="1"/>
    <col min="14164" max="14164" width="10.7109375" style="14" customWidth="1"/>
    <col min="14165" max="14166" width="0" style="14" hidden="1" customWidth="1"/>
    <col min="14167" max="14167" width="12.7109375" style="14" bestFit="1" customWidth="1"/>
    <col min="14168" max="14168" width="10.42578125" style="14" bestFit="1" customWidth="1"/>
    <col min="14169" max="14170" width="0" style="14" hidden="1" customWidth="1"/>
    <col min="14171" max="14171" width="12.7109375" style="14" bestFit="1" customWidth="1"/>
    <col min="14172" max="14172" width="10.5703125" style="14" customWidth="1"/>
    <col min="14173" max="14174" width="0" style="14" hidden="1" customWidth="1"/>
    <col min="14175" max="14175" width="12.5703125" style="14" customWidth="1"/>
    <col min="14176" max="14176" width="10.5703125" style="14" customWidth="1"/>
    <col min="14177" max="14178" width="0" style="14" hidden="1" customWidth="1"/>
    <col min="14179" max="14179" width="12.28515625" style="14" customWidth="1"/>
    <col min="14180" max="14180" width="12.140625" style="14" customWidth="1"/>
    <col min="14181" max="14182" width="0" style="14" hidden="1" customWidth="1"/>
    <col min="14183" max="14183" width="13" style="14" customWidth="1"/>
    <col min="14184" max="14336" width="9.140625" style="14"/>
    <col min="14337" max="14337" width="1.5703125" style="14" customWidth="1"/>
    <col min="14338" max="14338" width="5.42578125" style="14" customWidth="1"/>
    <col min="14339" max="14339" width="20.85546875" style="14" customWidth="1"/>
    <col min="14340" max="14340" width="11.7109375" style="14" customWidth="1"/>
    <col min="14341" max="14341" width="11.140625" style="14" customWidth="1"/>
    <col min="14342" max="14342" width="15.7109375" style="14" customWidth="1"/>
    <col min="14343" max="14343" width="7.140625" style="14" customWidth="1"/>
    <col min="14344" max="14344" width="10.7109375" style="14" customWidth="1"/>
    <col min="14345" max="14346" width="0" style="14" hidden="1" customWidth="1"/>
    <col min="14347" max="14347" width="11.85546875" style="14" customWidth="1"/>
    <col min="14348" max="14348" width="10.7109375" style="14" customWidth="1"/>
    <col min="14349" max="14350" width="0" style="14" hidden="1" customWidth="1"/>
    <col min="14351" max="14351" width="11.85546875" style="14" customWidth="1"/>
    <col min="14352" max="14352" width="10.7109375" style="14" customWidth="1"/>
    <col min="14353" max="14354" width="0" style="14" hidden="1" customWidth="1"/>
    <col min="14355" max="14355" width="11.85546875" style="14" customWidth="1"/>
    <col min="14356" max="14356" width="10.7109375" style="14" customWidth="1"/>
    <col min="14357" max="14358" width="0" style="14" hidden="1" customWidth="1"/>
    <col min="14359" max="14359" width="11.85546875" style="14" customWidth="1"/>
    <col min="14360" max="14360" width="10.7109375" style="14" customWidth="1"/>
    <col min="14361" max="14362" width="0" style="14" hidden="1" customWidth="1"/>
    <col min="14363" max="14363" width="11.85546875" style="14" customWidth="1"/>
    <col min="14364" max="14364" width="10.7109375" style="14" customWidth="1"/>
    <col min="14365" max="14366" width="0" style="14" hidden="1" customWidth="1"/>
    <col min="14367" max="14367" width="11.85546875" style="14" customWidth="1"/>
    <col min="14368" max="14368" width="11.42578125" style="14" customWidth="1"/>
    <col min="14369" max="14370" width="0" style="14" hidden="1" customWidth="1"/>
    <col min="14371" max="14371" width="11.85546875" style="14" customWidth="1"/>
    <col min="14372" max="14372" width="12.42578125" style="14" customWidth="1"/>
    <col min="14373" max="14374" width="0" style="14" hidden="1" customWidth="1"/>
    <col min="14375" max="14375" width="11.85546875" style="14" customWidth="1"/>
    <col min="14376" max="14376" width="11.140625" style="14" customWidth="1"/>
    <col min="14377" max="14378" width="0" style="14" hidden="1" customWidth="1"/>
    <col min="14379" max="14379" width="11.85546875" style="14" customWidth="1"/>
    <col min="14380" max="14380" width="10.7109375" style="14" customWidth="1"/>
    <col min="14381" max="14382" width="0" style="14" hidden="1" customWidth="1"/>
    <col min="14383" max="14383" width="11.85546875" style="14" customWidth="1"/>
    <col min="14384" max="14384" width="10.42578125" style="14" bestFit="1" customWidth="1"/>
    <col min="14385" max="14386" width="0" style="14" hidden="1" customWidth="1"/>
    <col min="14387" max="14387" width="11.85546875" style="14" customWidth="1"/>
    <col min="14388" max="14388" width="10.42578125" style="14" bestFit="1" customWidth="1"/>
    <col min="14389" max="14390" width="0" style="14" hidden="1" customWidth="1"/>
    <col min="14391" max="14391" width="11.85546875" style="14" customWidth="1"/>
    <col min="14392" max="14392" width="11.7109375" style="14" customWidth="1"/>
    <col min="14393" max="14394" width="0" style="14" hidden="1" customWidth="1"/>
    <col min="14395" max="14395" width="11.85546875" style="14" customWidth="1"/>
    <col min="14396" max="14396" width="10.5703125" style="14" customWidth="1"/>
    <col min="14397" max="14398" width="0" style="14" hidden="1" customWidth="1"/>
    <col min="14399" max="14399" width="11.85546875" style="14" customWidth="1"/>
    <col min="14400" max="14400" width="10.42578125" style="14" bestFit="1" customWidth="1"/>
    <col min="14401" max="14402" width="0" style="14" hidden="1" customWidth="1"/>
    <col min="14403" max="14403" width="11.85546875" style="14" customWidth="1"/>
    <col min="14404" max="14404" width="11.7109375" style="14" customWidth="1"/>
    <col min="14405" max="14406" width="0" style="14" hidden="1" customWidth="1"/>
    <col min="14407" max="14407" width="11.85546875" style="14" customWidth="1"/>
    <col min="14408" max="14408" width="12.28515625" style="14" customWidth="1"/>
    <col min="14409" max="14410" width="0" style="14" hidden="1" customWidth="1"/>
    <col min="14411" max="14411" width="13.42578125" style="14" customWidth="1"/>
    <col min="14412" max="14412" width="11" style="14" customWidth="1"/>
    <col min="14413" max="14414" width="0" style="14" hidden="1" customWidth="1"/>
    <col min="14415" max="14415" width="12" style="14" customWidth="1"/>
    <col min="14416" max="14416" width="11" style="14" customWidth="1"/>
    <col min="14417" max="14418" width="0" style="14" hidden="1" customWidth="1"/>
    <col min="14419" max="14419" width="11.85546875" style="14" customWidth="1"/>
    <col min="14420" max="14420" width="10.7109375" style="14" customWidth="1"/>
    <col min="14421" max="14422" width="0" style="14" hidden="1" customWidth="1"/>
    <col min="14423" max="14423" width="12.7109375" style="14" bestFit="1" customWidth="1"/>
    <col min="14424" max="14424" width="10.42578125" style="14" bestFit="1" customWidth="1"/>
    <col min="14425" max="14426" width="0" style="14" hidden="1" customWidth="1"/>
    <col min="14427" max="14427" width="12.7109375" style="14" bestFit="1" customWidth="1"/>
    <col min="14428" max="14428" width="10.5703125" style="14" customWidth="1"/>
    <col min="14429" max="14430" width="0" style="14" hidden="1" customWidth="1"/>
    <col min="14431" max="14431" width="12.5703125" style="14" customWidth="1"/>
    <col min="14432" max="14432" width="10.5703125" style="14" customWidth="1"/>
    <col min="14433" max="14434" width="0" style="14" hidden="1" customWidth="1"/>
    <col min="14435" max="14435" width="12.28515625" style="14" customWidth="1"/>
    <col min="14436" max="14436" width="12.140625" style="14" customWidth="1"/>
    <col min="14437" max="14438" width="0" style="14" hidden="1" customWidth="1"/>
    <col min="14439" max="14439" width="13" style="14" customWidth="1"/>
    <col min="14440" max="14592" width="9.140625" style="14"/>
    <col min="14593" max="14593" width="1.5703125" style="14" customWidth="1"/>
    <col min="14594" max="14594" width="5.42578125" style="14" customWidth="1"/>
    <col min="14595" max="14595" width="20.85546875" style="14" customWidth="1"/>
    <col min="14596" max="14596" width="11.7109375" style="14" customWidth="1"/>
    <col min="14597" max="14597" width="11.140625" style="14" customWidth="1"/>
    <col min="14598" max="14598" width="15.7109375" style="14" customWidth="1"/>
    <col min="14599" max="14599" width="7.140625" style="14" customWidth="1"/>
    <col min="14600" max="14600" width="10.7109375" style="14" customWidth="1"/>
    <col min="14601" max="14602" width="0" style="14" hidden="1" customWidth="1"/>
    <col min="14603" max="14603" width="11.85546875" style="14" customWidth="1"/>
    <col min="14604" max="14604" width="10.7109375" style="14" customWidth="1"/>
    <col min="14605" max="14606" width="0" style="14" hidden="1" customWidth="1"/>
    <col min="14607" max="14607" width="11.85546875" style="14" customWidth="1"/>
    <col min="14608" max="14608" width="10.7109375" style="14" customWidth="1"/>
    <col min="14609" max="14610" width="0" style="14" hidden="1" customWidth="1"/>
    <col min="14611" max="14611" width="11.85546875" style="14" customWidth="1"/>
    <col min="14612" max="14612" width="10.7109375" style="14" customWidth="1"/>
    <col min="14613" max="14614" width="0" style="14" hidden="1" customWidth="1"/>
    <col min="14615" max="14615" width="11.85546875" style="14" customWidth="1"/>
    <col min="14616" max="14616" width="10.7109375" style="14" customWidth="1"/>
    <col min="14617" max="14618" width="0" style="14" hidden="1" customWidth="1"/>
    <col min="14619" max="14619" width="11.85546875" style="14" customWidth="1"/>
    <col min="14620" max="14620" width="10.7109375" style="14" customWidth="1"/>
    <col min="14621" max="14622" width="0" style="14" hidden="1" customWidth="1"/>
    <col min="14623" max="14623" width="11.85546875" style="14" customWidth="1"/>
    <col min="14624" max="14624" width="11.42578125" style="14" customWidth="1"/>
    <col min="14625" max="14626" width="0" style="14" hidden="1" customWidth="1"/>
    <col min="14627" max="14627" width="11.85546875" style="14" customWidth="1"/>
    <col min="14628" max="14628" width="12.42578125" style="14" customWidth="1"/>
    <col min="14629" max="14630" width="0" style="14" hidden="1" customWidth="1"/>
    <col min="14631" max="14631" width="11.85546875" style="14" customWidth="1"/>
    <col min="14632" max="14632" width="11.140625" style="14" customWidth="1"/>
    <col min="14633" max="14634" width="0" style="14" hidden="1" customWidth="1"/>
    <col min="14635" max="14635" width="11.85546875" style="14" customWidth="1"/>
    <col min="14636" max="14636" width="10.7109375" style="14" customWidth="1"/>
    <col min="14637" max="14638" width="0" style="14" hidden="1" customWidth="1"/>
    <col min="14639" max="14639" width="11.85546875" style="14" customWidth="1"/>
    <col min="14640" max="14640" width="10.42578125" style="14" bestFit="1" customWidth="1"/>
    <col min="14641" max="14642" width="0" style="14" hidden="1" customWidth="1"/>
    <col min="14643" max="14643" width="11.85546875" style="14" customWidth="1"/>
    <col min="14644" max="14644" width="10.42578125" style="14" bestFit="1" customWidth="1"/>
    <col min="14645" max="14646" width="0" style="14" hidden="1" customWidth="1"/>
    <col min="14647" max="14647" width="11.85546875" style="14" customWidth="1"/>
    <col min="14648" max="14648" width="11.7109375" style="14" customWidth="1"/>
    <col min="14649" max="14650" width="0" style="14" hidden="1" customWidth="1"/>
    <col min="14651" max="14651" width="11.85546875" style="14" customWidth="1"/>
    <col min="14652" max="14652" width="10.5703125" style="14" customWidth="1"/>
    <col min="14653" max="14654" width="0" style="14" hidden="1" customWidth="1"/>
    <col min="14655" max="14655" width="11.85546875" style="14" customWidth="1"/>
    <col min="14656" max="14656" width="10.42578125" style="14" bestFit="1" customWidth="1"/>
    <col min="14657" max="14658" width="0" style="14" hidden="1" customWidth="1"/>
    <col min="14659" max="14659" width="11.85546875" style="14" customWidth="1"/>
    <col min="14660" max="14660" width="11.7109375" style="14" customWidth="1"/>
    <col min="14661" max="14662" width="0" style="14" hidden="1" customWidth="1"/>
    <col min="14663" max="14663" width="11.85546875" style="14" customWidth="1"/>
    <col min="14664" max="14664" width="12.28515625" style="14" customWidth="1"/>
    <col min="14665" max="14666" width="0" style="14" hidden="1" customWidth="1"/>
    <col min="14667" max="14667" width="13.42578125" style="14" customWidth="1"/>
    <col min="14668" max="14668" width="11" style="14" customWidth="1"/>
    <col min="14669" max="14670" width="0" style="14" hidden="1" customWidth="1"/>
    <col min="14671" max="14671" width="12" style="14" customWidth="1"/>
    <col min="14672" max="14672" width="11" style="14" customWidth="1"/>
    <col min="14673" max="14674" width="0" style="14" hidden="1" customWidth="1"/>
    <col min="14675" max="14675" width="11.85546875" style="14" customWidth="1"/>
    <col min="14676" max="14676" width="10.7109375" style="14" customWidth="1"/>
    <col min="14677" max="14678" width="0" style="14" hidden="1" customWidth="1"/>
    <col min="14679" max="14679" width="12.7109375" style="14" bestFit="1" customWidth="1"/>
    <col min="14680" max="14680" width="10.42578125" style="14" bestFit="1" customWidth="1"/>
    <col min="14681" max="14682" width="0" style="14" hidden="1" customWidth="1"/>
    <col min="14683" max="14683" width="12.7109375" style="14" bestFit="1" customWidth="1"/>
    <col min="14684" max="14684" width="10.5703125" style="14" customWidth="1"/>
    <col min="14685" max="14686" width="0" style="14" hidden="1" customWidth="1"/>
    <col min="14687" max="14687" width="12.5703125" style="14" customWidth="1"/>
    <col min="14688" max="14688" width="10.5703125" style="14" customWidth="1"/>
    <col min="14689" max="14690" width="0" style="14" hidden="1" customWidth="1"/>
    <col min="14691" max="14691" width="12.28515625" style="14" customWidth="1"/>
    <col min="14692" max="14692" width="12.140625" style="14" customWidth="1"/>
    <col min="14693" max="14694" width="0" style="14" hidden="1" customWidth="1"/>
    <col min="14695" max="14695" width="13" style="14" customWidth="1"/>
    <col min="14696" max="14848" width="9.140625" style="14"/>
    <col min="14849" max="14849" width="1.5703125" style="14" customWidth="1"/>
    <col min="14850" max="14850" width="5.42578125" style="14" customWidth="1"/>
    <col min="14851" max="14851" width="20.85546875" style="14" customWidth="1"/>
    <col min="14852" max="14852" width="11.7109375" style="14" customWidth="1"/>
    <col min="14853" max="14853" width="11.140625" style="14" customWidth="1"/>
    <col min="14854" max="14854" width="15.7109375" style="14" customWidth="1"/>
    <col min="14855" max="14855" width="7.140625" style="14" customWidth="1"/>
    <col min="14856" max="14856" width="10.7109375" style="14" customWidth="1"/>
    <col min="14857" max="14858" width="0" style="14" hidden="1" customWidth="1"/>
    <col min="14859" max="14859" width="11.85546875" style="14" customWidth="1"/>
    <col min="14860" max="14860" width="10.7109375" style="14" customWidth="1"/>
    <col min="14861" max="14862" width="0" style="14" hidden="1" customWidth="1"/>
    <col min="14863" max="14863" width="11.85546875" style="14" customWidth="1"/>
    <col min="14864" max="14864" width="10.7109375" style="14" customWidth="1"/>
    <col min="14865" max="14866" width="0" style="14" hidden="1" customWidth="1"/>
    <col min="14867" max="14867" width="11.85546875" style="14" customWidth="1"/>
    <col min="14868" max="14868" width="10.7109375" style="14" customWidth="1"/>
    <col min="14869" max="14870" width="0" style="14" hidden="1" customWidth="1"/>
    <col min="14871" max="14871" width="11.85546875" style="14" customWidth="1"/>
    <col min="14872" max="14872" width="10.7109375" style="14" customWidth="1"/>
    <col min="14873" max="14874" width="0" style="14" hidden="1" customWidth="1"/>
    <col min="14875" max="14875" width="11.85546875" style="14" customWidth="1"/>
    <col min="14876" max="14876" width="10.7109375" style="14" customWidth="1"/>
    <col min="14877" max="14878" width="0" style="14" hidden="1" customWidth="1"/>
    <col min="14879" max="14879" width="11.85546875" style="14" customWidth="1"/>
    <col min="14880" max="14880" width="11.42578125" style="14" customWidth="1"/>
    <col min="14881" max="14882" width="0" style="14" hidden="1" customWidth="1"/>
    <col min="14883" max="14883" width="11.85546875" style="14" customWidth="1"/>
    <col min="14884" max="14884" width="12.42578125" style="14" customWidth="1"/>
    <col min="14885" max="14886" width="0" style="14" hidden="1" customWidth="1"/>
    <col min="14887" max="14887" width="11.85546875" style="14" customWidth="1"/>
    <col min="14888" max="14888" width="11.140625" style="14" customWidth="1"/>
    <col min="14889" max="14890" width="0" style="14" hidden="1" customWidth="1"/>
    <col min="14891" max="14891" width="11.85546875" style="14" customWidth="1"/>
    <col min="14892" max="14892" width="10.7109375" style="14" customWidth="1"/>
    <col min="14893" max="14894" width="0" style="14" hidden="1" customWidth="1"/>
    <col min="14895" max="14895" width="11.85546875" style="14" customWidth="1"/>
    <col min="14896" max="14896" width="10.42578125" style="14" bestFit="1" customWidth="1"/>
    <col min="14897" max="14898" width="0" style="14" hidden="1" customWidth="1"/>
    <col min="14899" max="14899" width="11.85546875" style="14" customWidth="1"/>
    <col min="14900" max="14900" width="10.42578125" style="14" bestFit="1" customWidth="1"/>
    <col min="14901" max="14902" width="0" style="14" hidden="1" customWidth="1"/>
    <col min="14903" max="14903" width="11.85546875" style="14" customWidth="1"/>
    <col min="14904" max="14904" width="11.7109375" style="14" customWidth="1"/>
    <col min="14905" max="14906" width="0" style="14" hidden="1" customWidth="1"/>
    <col min="14907" max="14907" width="11.85546875" style="14" customWidth="1"/>
    <col min="14908" max="14908" width="10.5703125" style="14" customWidth="1"/>
    <col min="14909" max="14910" width="0" style="14" hidden="1" customWidth="1"/>
    <col min="14911" max="14911" width="11.85546875" style="14" customWidth="1"/>
    <col min="14912" max="14912" width="10.42578125" style="14" bestFit="1" customWidth="1"/>
    <col min="14913" max="14914" width="0" style="14" hidden="1" customWidth="1"/>
    <col min="14915" max="14915" width="11.85546875" style="14" customWidth="1"/>
    <col min="14916" max="14916" width="11.7109375" style="14" customWidth="1"/>
    <col min="14917" max="14918" width="0" style="14" hidden="1" customWidth="1"/>
    <col min="14919" max="14919" width="11.85546875" style="14" customWidth="1"/>
    <col min="14920" max="14920" width="12.28515625" style="14" customWidth="1"/>
    <col min="14921" max="14922" width="0" style="14" hidden="1" customWidth="1"/>
    <col min="14923" max="14923" width="13.42578125" style="14" customWidth="1"/>
    <col min="14924" max="14924" width="11" style="14" customWidth="1"/>
    <col min="14925" max="14926" width="0" style="14" hidden="1" customWidth="1"/>
    <col min="14927" max="14927" width="12" style="14" customWidth="1"/>
    <col min="14928" max="14928" width="11" style="14" customWidth="1"/>
    <col min="14929" max="14930" width="0" style="14" hidden="1" customWidth="1"/>
    <col min="14931" max="14931" width="11.85546875" style="14" customWidth="1"/>
    <col min="14932" max="14932" width="10.7109375" style="14" customWidth="1"/>
    <col min="14933" max="14934" width="0" style="14" hidden="1" customWidth="1"/>
    <col min="14935" max="14935" width="12.7109375" style="14" bestFit="1" customWidth="1"/>
    <col min="14936" max="14936" width="10.42578125" style="14" bestFit="1" customWidth="1"/>
    <col min="14937" max="14938" width="0" style="14" hidden="1" customWidth="1"/>
    <col min="14939" max="14939" width="12.7109375" style="14" bestFit="1" customWidth="1"/>
    <col min="14940" max="14940" width="10.5703125" style="14" customWidth="1"/>
    <col min="14941" max="14942" width="0" style="14" hidden="1" customWidth="1"/>
    <col min="14943" max="14943" width="12.5703125" style="14" customWidth="1"/>
    <col min="14944" max="14944" width="10.5703125" style="14" customWidth="1"/>
    <col min="14945" max="14946" width="0" style="14" hidden="1" customWidth="1"/>
    <col min="14947" max="14947" width="12.28515625" style="14" customWidth="1"/>
    <col min="14948" max="14948" width="12.140625" style="14" customWidth="1"/>
    <col min="14949" max="14950" width="0" style="14" hidden="1" customWidth="1"/>
    <col min="14951" max="14951" width="13" style="14" customWidth="1"/>
    <col min="14952" max="15104" width="9.140625" style="14"/>
    <col min="15105" max="15105" width="1.5703125" style="14" customWidth="1"/>
    <col min="15106" max="15106" width="5.42578125" style="14" customWidth="1"/>
    <col min="15107" max="15107" width="20.85546875" style="14" customWidth="1"/>
    <col min="15108" max="15108" width="11.7109375" style="14" customWidth="1"/>
    <col min="15109" max="15109" width="11.140625" style="14" customWidth="1"/>
    <col min="15110" max="15110" width="15.7109375" style="14" customWidth="1"/>
    <col min="15111" max="15111" width="7.140625" style="14" customWidth="1"/>
    <col min="15112" max="15112" width="10.7109375" style="14" customWidth="1"/>
    <col min="15113" max="15114" width="0" style="14" hidden="1" customWidth="1"/>
    <col min="15115" max="15115" width="11.85546875" style="14" customWidth="1"/>
    <col min="15116" max="15116" width="10.7109375" style="14" customWidth="1"/>
    <col min="15117" max="15118" width="0" style="14" hidden="1" customWidth="1"/>
    <col min="15119" max="15119" width="11.85546875" style="14" customWidth="1"/>
    <col min="15120" max="15120" width="10.7109375" style="14" customWidth="1"/>
    <col min="15121" max="15122" width="0" style="14" hidden="1" customWidth="1"/>
    <col min="15123" max="15123" width="11.85546875" style="14" customWidth="1"/>
    <col min="15124" max="15124" width="10.7109375" style="14" customWidth="1"/>
    <col min="15125" max="15126" width="0" style="14" hidden="1" customWidth="1"/>
    <col min="15127" max="15127" width="11.85546875" style="14" customWidth="1"/>
    <col min="15128" max="15128" width="10.7109375" style="14" customWidth="1"/>
    <col min="15129" max="15130" width="0" style="14" hidden="1" customWidth="1"/>
    <col min="15131" max="15131" width="11.85546875" style="14" customWidth="1"/>
    <col min="15132" max="15132" width="10.7109375" style="14" customWidth="1"/>
    <col min="15133" max="15134" width="0" style="14" hidden="1" customWidth="1"/>
    <col min="15135" max="15135" width="11.85546875" style="14" customWidth="1"/>
    <col min="15136" max="15136" width="11.42578125" style="14" customWidth="1"/>
    <col min="15137" max="15138" width="0" style="14" hidden="1" customWidth="1"/>
    <col min="15139" max="15139" width="11.85546875" style="14" customWidth="1"/>
    <col min="15140" max="15140" width="12.42578125" style="14" customWidth="1"/>
    <col min="15141" max="15142" width="0" style="14" hidden="1" customWidth="1"/>
    <col min="15143" max="15143" width="11.85546875" style="14" customWidth="1"/>
    <col min="15144" max="15144" width="11.140625" style="14" customWidth="1"/>
    <col min="15145" max="15146" width="0" style="14" hidden="1" customWidth="1"/>
    <col min="15147" max="15147" width="11.85546875" style="14" customWidth="1"/>
    <col min="15148" max="15148" width="10.7109375" style="14" customWidth="1"/>
    <col min="15149" max="15150" width="0" style="14" hidden="1" customWidth="1"/>
    <col min="15151" max="15151" width="11.85546875" style="14" customWidth="1"/>
    <col min="15152" max="15152" width="10.42578125" style="14" bestFit="1" customWidth="1"/>
    <col min="15153" max="15154" width="0" style="14" hidden="1" customWidth="1"/>
    <col min="15155" max="15155" width="11.85546875" style="14" customWidth="1"/>
    <col min="15156" max="15156" width="10.42578125" style="14" bestFit="1" customWidth="1"/>
    <col min="15157" max="15158" width="0" style="14" hidden="1" customWidth="1"/>
    <col min="15159" max="15159" width="11.85546875" style="14" customWidth="1"/>
    <col min="15160" max="15160" width="11.7109375" style="14" customWidth="1"/>
    <col min="15161" max="15162" width="0" style="14" hidden="1" customWidth="1"/>
    <col min="15163" max="15163" width="11.85546875" style="14" customWidth="1"/>
    <col min="15164" max="15164" width="10.5703125" style="14" customWidth="1"/>
    <col min="15165" max="15166" width="0" style="14" hidden="1" customWidth="1"/>
    <col min="15167" max="15167" width="11.85546875" style="14" customWidth="1"/>
    <col min="15168" max="15168" width="10.42578125" style="14" bestFit="1" customWidth="1"/>
    <col min="15169" max="15170" width="0" style="14" hidden="1" customWidth="1"/>
    <col min="15171" max="15171" width="11.85546875" style="14" customWidth="1"/>
    <col min="15172" max="15172" width="11.7109375" style="14" customWidth="1"/>
    <col min="15173" max="15174" width="0" style="14" hidden="1" customWidth="1"/>
    <col min="15175" max="15175" width="11.85546875" style="14" customWidth="1"/>
    <col min="15176" max="15176" width="12.28515625" style="14" customWidth="1"/>
    <col min="15177" max="15178" width="0" style="14" hidden="1" customWidth="1"/>
    <col min="15179" max="15179" width="13.42578125" style="14" customWidth="1"/>
    <col min="15180" max="15180" width="11" style="14" customWidth="1"/>
    <col min="15181" max="15182" width="0" style="14" hidden="1" customWidth="1"/>
    <col min="15183" max="15183" width="12" style="14" customWidth="1"/>
    <col min="15184" max="15184" width="11" style="14" customWidth="1"/>
    <col min="15185" max="15186" width="0" style="14" hidden="1" customWidth="1"/>
    <col min="15187" max="15187" width="11.85546875" style="14" customWidth="1"/>
    <col min="15188" max="15188" width="10.7109375" style="14" customWidth="1"/>
    <col min="15189" max="15190" width="0" style="14" hidden="1" customWidth="1"/>
    <col min="15191" max="15191" width="12.7109375" style="14" bestFit="1" customWidth="1"/>
    <col min="15192" max="15192" width="10.42578125" style="14" bestFit="1" customWidth="1"/>
    <col min="15193" max="15194" width="0" style="14" hidden="1" customWidth="1"/>
    <col min="15195" max="15195" width="12.7109375" style="14" bestFit="1" customWidth="1"/>
    <col min="15196" max="15196" width="10.5703125" style="14" customWidth="1"/>
    <col min="15197" max="15198" width="0" style="14" hidden="1" customWidth="1"/>
    <col min="15199" max="15199" width="12.5703125" style="14" customWidth="1"/>
    <col min="15200" max="15200" width="10.5703125" style="14" customWidth="1"/>
    <col min="15201" max="15202" width="0" style="14" hidden="1" customWidth="1"/>
    <col min="15203" max="15203" width="12.28515625" style="14" customWidth="1"/>
    <col min="15204" max="15204" width="12.140625" style="14" customWidth="1"/>
    <col min="15205" max="15206" width="0" style="14" hidden="1" customWidth="1"/>
    <col min="15207" max="15207" width="13" style="14" customWidth="1"/>
    <col min="15208" max="15360" width="9.140625" style="14"/>
    <col min="15361" max="15361" width="1.5703125" style="14" customWidth="1"/>
    <col min="15362" max="15362" width="5.42578125" style="14" customWidth="1"/>
    <col min="15363" max="15363" width="20.85546875" style="14" customWidth="1"/>
    <col min="15364" max="15364" width="11.7109375" style="14" customWidth="1"/>
    <col min="15365" max="15365" width="11.140625" style="14" customWidth="1"/>
    <col min="15366" max="15366" width="15.7109375" style="14" customWidth="1"/>
    <col min="15367" max="15367" width="7.140625" style="14" customWidth="1"/>
    <col min="15368" max="15368" width="10.7109375" style="14" customWidth="1"/>
    <col min="15369" max="15370" width="0" style="14" hidden="1" customWidth="1"/>
    <col min="15371" max="15371" width="11.85546875" style="14" customWidth="1"/>
    <col min="15372" max="15372" width="10.7109375" style="14" customWidth="1"/>
    <col min="15373" max="15374" width="0" style="14" hidden="1" customWidth="1"/>
    <col min="15375" max="15375" width="11.85546875" style="14" customWidth="1"/>
    <col min="15376" max="15376" width="10.7109375" style="14" customWidth="1"/>
    <col min="15377" max="15378" width="0" style="14" hidden="1" customWidth="1"/>
    <col min="15379" max="15379" width="11.85546875" style="14" customWidth="1"/>
    <col min="15380" max="15380" width="10.7109375" style="14" customWidth="1"/>
    <col min="15381" max="15382" width="0" style="14" hidden="1" customWidth="1"/>
    <col min="15383" max="15383" width="11.85546875" style="14" customWidth="1"/>
    <col min="15384" max="15384" width="10.7109375" style="14" customWidth="1"/>
    <col min="15385" max="15386" width="0" style="14" hidden="1" customWidth="1"/>
    <col min="15387" max="15387" width="11.85546875" style="14" customWidth="1"/>
    <col min="15388" max="15388" width="10.7109375" style="14" customWidth="1"/>
    <col min="15389" max="15390" width="0" style="14" hidden="1" customWidth="1"/>
    <col min="15391" max="15391" width="11.85546875" style="14" customWidth="1"/>
    <col min="15392" max="15392" width="11.42578125" style="14" customWidth="1"/>
    <col min="15393" max="15394" width="0" style="14" hidden="1" customWidth="1"/>
    <col min="15395" max="15395" width="11.85546875" style="14" customWidth="1"/>
    <col min="15396" max="15396" width="12.42578125" style="14" customWidth="1"/>
    <col min="15397" max="15398" width="0" style="14" hidden="1" customWidth="1"/>
    <col min="15399" max="15399" width="11.85546875" style="14" customWidth="1"/>
    <col min="15400" max="15400" width="11.140625" style="14" customWidth="1"/>
    <col min="15401" max="15402" width="0" style="14" hidden="1" customWidth="1"/>
    <col min="15403" max="15403" width="11.85546875" style="14" customWidth="1"/>
    <col min="15404" max="15404" width="10.7109375" style="14" customWidth="1"/>
    <col min="15405" max="15406" width="0" style="14" hidden="1" customWidth="1"/>
    <col min="15407" max="15407" width="11.85546875" style="14" customWidth="1"/>
    <col min="15408" max="15408" width="10.42578125" style="14" bestFit="1" customWidth="1"/>
    <col min="15409" max="15410" width="0" style="14" hidden="1" customWidth="1"/>
    <col min="15411" max="15411" width="11.85546875" style="14" customWidth="1"/>
    <col min="15412" max="15412" width="10.42578125" style="14" bestFit="1" customWidth="1"/>
    <col min="15413" max="15414" width="0" style="14" hidden="1" customWidth="1"/>
    <col min="15415" max="15415" width="11.85546875" style="14" customWidth="1"/>
    <col min="15416" max="15416" width="11.7109375" style="14" customWidth="1"/>
    <col min="15417" max="15418" width="0" style="14" hidden="1" customWidth="1"/>
    <col min="15419" max="15419" width="11.85546875" style="14" customWidth="1"/>
    <col min="15420" max="15420" width="10.5703125" style="14" customWidth="1"/>
    <col min="15421" max="15422" width="0" style="14" hidden="1" customWidth="1"/>
    <col min="15423" max="15423" width="11.85546875" style="14" customWidth="1"/>
    <col min="15424" max="15424" width="10.42578125" style="14" bestFit="1" customWidth="1"/>
    <col min="15425" max="15426" width="0" style="14" hidden="1" customWidth="1"/>
    <col min="15427" max="15427" width="11.85546875" style="14" customWidth="1"/>
    <col min="15428" max="15428" width="11.7109375" style="14" customWidth="1"/>
    <col min="15429" max="15430" width="0" style="14" hidden="1" customWidth="1"/>
    <col min="15431" max="15431" width="11.85546875" style="14" customWidth="1"/>
    <col min="15432" max="15432" width="12.28515625" style="14" customWidth="1"/>
    <col min="15433" max="15434" width="0" style="14" hidden="1" customWidth="1"/>
    <col min="15435" max="15435" width="13.42578125" style="14" customWidth="1"/>
    <col min="15436" max="15436" width="11" style="14" customWidth="1"/>
    <col min="15437" max="15438" width="0" style="14" hidden="1" customWidth="1"/>
    <col min="15439" max="15439" width="12" style="14" customWidth="1"/>
    <col min="15440" max="15440" width="11" style="14" customWidth="1"/>
    <col min="15441" max="15442" width="0" style="14" hidden="1" customWidth="1"/>
    <col min="15443" max="15443" width="11.85546875" style="14" customWidth="1"/>
    <col min="15444" max="15444" width="10.7109375" style="14" customWidth="1"/>
    <col min="15445" max="15446" width="0" style="14" hidden="1" customWidth="1"/>
    <col min="15447" max="15447" width="12.7109375" style="14" bestFit="1" customWidth="1"/>
    <col min="15448" max="15448" width="10.42578125" style="14" bestFit="1" customWidth="1"/>
    <col min="15449" max="15450" width="0" style="14" hidden="1" customWidth="1"/>
    <col min="15451" max="15451" width="12.7109375" style="14" bestFit="1" customWidth="1"/>
    <col min="15452" max="15452" width="10.5703125" style="14" customWidth="1"/>
    <col min="15453" max="15454" width="0" style="14" hidden="1" customWidth="1"/>
    <col min="15455" max="15455" width="12.5703125" style="14" customWidth="1"/>
    <col min="15456" max="15456" width="10.5703125" style="14" customWidth="1"/>
    <col min="15457" max="15458" width="0" style="14" hidden="1" customWidth="1"/>
    <col min="15459" max="15459" width="12.28515625" style="14" customWidth="1"/>
    <col min="15460" max="15460" width="12.140625" style="14" customWidth="1"/>
    <col min="15461" max="15462" width="0" style="14" hidden="1" customWidth="1"/>
    <col min="15463" max="15463" width="13" style="14" customWidth="1"/>
    <col min="15464" max="15616" width="9.140625" style="14"/>
    <col min="15617" max="15617" width="1.5703125" style="14" customWidth="1"/>
    <col min="15618" max="15618" width="5.42578125" style="14" customWidth="1"/>
    <col min="15619" max="15619" width="20.85546875" style="14" customWidth="1"/>
    <col min="15620" max="15620" width="11.7109375" style="14" customWidth="1"/>
    <col min="15621" max="15621" width="11.140625" style="14" customWidth="1"/>
    <col min="15622" max="15622" width="15.7109375" style="14" customWidth="1"/>
    <col min="15623" max="15623" width="7.140625" style="14" customWidth="1"/>
    <col min="15624" max="15624" width="10.7109375" style="14" customWidth="1"/>
    <col min="15625" max="15626" width="0" style="14" hidden="1" customWidth="1"/>
    <col min="15627" max="15627" width="11.85546875" style="14" customWidth="1"/>
    <col min="15628" max="15628" width="10.7109375" style="14" customWidth="1"/>
    <col min="15629" max="15630" width="0" style="14" hidden="1" customWidth="1"/>
    <col min="15631" max="15631" width="11.85546875" style="14" customWidth="1"/>
    <col min="15632" max="15632" width="10.7109375" style="14" customWidth="1"/>
    <col min="15633" max="15634" width="0" style="14" hidden="1" customWidth="1"/>
    <col min="15635" max="15635" width="11.85546875" style="14" customWidth="1"/>
    <col min="15636" max="15636" width="10.7109375" style="14" customWidth="1"/>
    <col min="15637" max="15638" width="0" style="14" hidden="1" customWidth="1"/>
    <col min="15639" max="15639" width="11.85546875" style="14" customWidth="1"/>
    <col min="15640" max="15640" width="10.7109375" style="14" customWidth="1"/>
    <col min="15641" max="15642" width="0" style="14" hidden="1" customWidth="1"/>
    <col min="15643" max="15643" width="11.85546875" style="14" customWidth="1"/>
    <col min="15644" max="15644" width="10.7109375" style="14" customWidth="1"/>
    <col min="15645" max="15646" width="0" style="14" hidden="1" customWidth="1"/>
    <col min="15647" max="15647" width="11.85546875" style="14" customWidth="1"/>
    <col min="15648" max="15648" width="11.42578125" style="14" customWidth="1"/>
    <col min="15649" max="15650" width="0" style="14" hidden="1" customWidth="1"/>
    <col min="15651" max="15651" width="11.85546875" style="14" customWidth="1"/>
    <col min="15652" max="15652" width="12.42578125" style="14" customWidth="1"/>
    <col min="15653" max="15654" width="0" style="14" hidden="1" customWidth="1"/>
    <col min="15655" max="15655" width="11.85546875" style="14" customWidth="1"/>
    <col min="15656" max="15656" width="11.140625" style="14" customWidth="1"/>
    <col min="15657" max="15658" width="0" style="14" hidden="1" customWidth="1"/>
    <col min="15659" max="15659" width="11.85546875" style="14" customWidth="1"/>
    <col min="15660" max="15660" width="10.7109375" style="14" customWidth="1"/>
    <col min="15661" max="15662" width="0" style="14" hidden="1" customWidth="1"/>
    <col min="15663" max="15663" width="11.85546875" style="14" customWidth="1"/>
    <col min="15664" max="15664" width="10.42578125" style="14" bestFit="1" customWidth="1"/>
    <col min="15665" max="15666" width="0" style="14" hidden="1" customWidth="1"/>
    <col min="15667" max="15667" width="11.85546875" style="14" customWidth="1"/>
    <col min="15668" max="15668" width="10.42578125" style="14" bestFit="1" customWidth="1"/>
    <col min="15669" max="15670" width="0" style="14" hidden="1" customWidth="1"/>
    <col min="15671" max="15671" width="11.85546875" style="14" customWidth="1"/>
    <col min="15672" max="15672" width="11.7109375" style="14" customWidth="1"/>
    <col min="15673" max="15674" width="0" style="14" hidden="1" customWidth="1"/>
    <col min="15675" max="15675" width="11.85546875" style="14" customWidth="1"/>
    <col min="15676" max="15676" width="10.5703125" style="14" customWidth="1"/>
    <col min="15677" max="15678" width="0" style="14" hidden="1" customWidth="1"/>
    <col min="15679" max="15679" width="11.85546875" style="14" customWidth="1"/>
    <col min="15680" max="15680" width="10.42578125" style="14" bestFit="1" customWidth="1"/>
    <col min="15681" max="15682" width="0" style="14" hidden="1" customWidth="1"/>
    <col min="15683" max="15683" width="11.85546875" style="14" customWidth="1"/>
    <col min="15684" max="15684" width="11.7109375" style="14" customWidth="1"/>
    <col min="15685" max="15686" width="0" style="14" hidden="1" customWidth="1"/>
    <col min="15687" max="15687" width="11.85546875" style="14" customWidth="1"/>
    <col min="15688" max="15688" width="12.28515625" style="14" customWidth="1"/>
    <col min="15689" max="15690" width="0" style="14" hidden="1" customWidth="1"/>
    <col min="15691" max="15691" width="13.42578125" style="14" customWidth="1"/>
    <col min="15692" max="15692" width="11" style="14" customWidth="1"/>
    <col min="15693" max="15694" width="0" style="14" hidden="1" customWidth="1"/>
    <col min="15695" max="15695" width="12" style="14" customWidth="1"/>
    <col min="15696" max="15696" width="11" style="14" customWidth="1"/>
    <col min="15697" max="15698" width="0" style="14" hidden="1" customWidth="1"/>
    <col min="15699" max="15699" width="11.85546875" style="14" customWidth="1"/>
    <col min="15700" max="15700" width="10.7109375" style="14" customWidth="1"/>
    <col min="15701" max="15702" width="0" style="14" hidden="1" customWidth="1"/>
    <col min="15703" max="15703" width="12.7109375" style="14" bestFit="1" customWidth="1"/>
    <col min="15704" max="15704" width="10.42578125" style="14" bestFit="1" customWidth="1"/>
    <col min="15705" max="15706" width="0" style="14" hidden="1" customWidth="1"/>
    <col min="15707" max="15707" width="12.7109375" style="14" bestFit="1" customWidth="1"/>
    <col min="15708" max="15708" width="10.5703125" style="14" customWidth="1"/>
    <col min="15709" max="15710" width="0" style="14" hidden="1" customWidth="1"/>
    <col min="15711" max="15711" width="12.5703125" style="14" customWidth="1"/>
    <col min="15712" max="15712" width="10.5703125" style="14" customWidth="1"/>
    <col min="15713" max="15714" width="0" style="14" hidden="1" customWidth="1"/>
    <col min="15715" max="15715" width="12.28515625" style="14" customWidth="1"/>
    <col min="15716" max="15716" width="12.140625" style="14" customWidth="1"/>
    <col min="15717" max="15718" width="0" style="14" hidden="1" customWidth="1"/>
    <col min="15719" max="15719" width="13" style="14" customWidth="1"/>
    <col min="15720" max="15872" width="9.140625" style="14"/>
    <col min="15873" max="15873" width="1.5703125" style="14" customWidth="1"/>
    <col min="15874" max="15874" width="5.42578125" style="14" customWidth="1"/>
    <col min="15875" max="15875" width="20.85546875" style="14" customWidth="1"/>
    <col min="15876" max="15876" width="11.7109375" style="14" customWidth="1"/>
    <col min="15877" max="15877" width="11.140625" style="14" customWidth="1"/>
    <col min="15878" max="15878" width="15.7109375" style="14" customWidth="1"/>
    <col min="15879" max="15879" width="7.140625" style="14" customWidth="1"/>
    <col min="15880" max="15880" width="10.7109375" style="14" customWidth="1"/>
    <col min="15881" max="15882" width="0" style="14" hidden="1" customWidth="1"/>
    <col min="15883" max="15883" width="11.85546875" style="14" customWidth="1"/>
    <col min="15884" max="15884" width="10.7109375" style="14" customWidth="1"/>
    <col min="15885" max="15886" width="0" style="14" hidden="1" customWidth="1"/>
    <col min="15887" max="15887" width="11.85546875" style="14" customWidth="1"/>
    <col min="15888" max="15888" width="10.7109375" style="14" customWidth="1"/>
    <col min="15889" max="15890" width="0" style="14" hidden="1" customWidth="1"/>
    <col min="15891" max="15891" width="11.85546875" style="14" customWidth="1"/>
    <col min="15892" max="15892" width="10.7109375" style="14" customWidth="1"/>
    <col min="15893" max="15894" width="0" style="14" hidden="1" customWidth="1"/>
    <col min="15895" max="15895" width="11.85546875" style="14" customWidth="1"/>
    <col min="15896" max="15896" width="10.7109375" style="14" customWidth="1"/>
    <col min="15897" max="15898" width="0" style="14" hidden="1" customWidth="1"/>
    <col min="15899" max="15899" width="11.85546875" style="14" customWidth="1"/>
    <col min="15900" max="15900" width="10.7109375" style="14" customWidth="1"/>
    <col min="15901" max="15902" width="0" style="14" hidden="1" customWidth="1"/>
    <col min="15903" max="15903" width="11.85546875" style="14" customWidth="1"/>
    <col min="15904" max="15904" width="11.42578125" style="14" customWidth="1"/>
    <col min="15905" max="15906" width="0" style="14" hidden="1" customWidth="1"/>
    <col min="15907" max="15907" width="11.85546875" style="14" customWidth="1"/>
    <col min="15908" max="15908" width="12.42578125" style="14" customWidth="1"/>
    <col min="15909" max="15910" width="0" style="14" hidden="1" customWidth="1"/>
    <col min="15911" max="15911" width="11.85546875" style="14" customWidth="1"/>
    <col min="15912" max="15912" width="11.140625" style="14" customWidth="1"/>
    <col min="15913" max="15914" width="0" style="14" hidden="1" customWidth="1"/>
    <col min="15915" max="15915" width="11.85546875" style="14" customWidth="1"/>
    <col min="15916" max="15916" width="10.7109375" style="14" customWidth="1"/>
    <col min="15917" max="15918" width="0" style="14" hidden="1" customWidth="1"/>
    <col min="15919" max="15919" width="11.85546875" style="14" customWidth="1"/>
    <col min="15920" max="15920" width="10.42578125" style="14" bestFit="1" customWidth="1"/>
    <col min="15921" max="15922" width="0" style="14" hidden="1" customWidth="1"/>
    <col min="15923" max="15923" width="11.85546875" style="14" customWidth="1"/>
    <col min="15924" max="15924" width="10.42578125" style="14" bestFit="1" customWidth="1"/>
    <col min="15925" max="15926" width="0" style="14" hidden="1" customWidth="1"/>
    <col min="15927" max="15927" width="11.85546875" style="14" customWidth="1"/>
    <col min="15928" max="15928" width="11.7109375" style="14" customWidth="1"/>
    <col min="15929" max="15930" width="0" style="14" hidden="1" customWidth="1"/>
    <col min="15931" max="15931" width="11.85546875" style="14" customWidth="1"/>
    <col min="15932" max="15932" width="10.5703125" style="14" customWidth="1"/>
    <col min="15933" max="15934" width="0" style="14" hidden="1" customWidth="1"/>
    <col min="15935" max="15935" width="11.85546875" style="14" customWidth="1"/>
    <col min="15936" max="15936" width="10.42578125" style="14" bestFit="1" customWidth="1"/>
    <col min="15937" max="15938" width="0" style="14" hidden="1" customWidth="1"/>
    <col min="15939" max="15939" width="11.85546875" style="14" customWidth="1"/>
    <col min="15940" max="15940" width="11.7109375" style="14" customWidth="1"/>
    <col min="15941" max="15942" width="0" style="14" hidden="1" customWidth="1"/>
    <col min="15943" max="15943" width="11.85546875" style="14" customWidth="1"/>
    <col min="15944" max="15944" width="12.28515625" style="14" customWidth="1"/>
    <col min="15945" max="15946" width="0" style="14" hidden="1" customWidth="1"/>
    <col min="15947" max="15947" width="13.42578125" style="14" customWidth="1"/>
    <col min="15948" max="15948" width="11" style="14" customWidth="1"/>
    <col min="15949" max="15950" width="0" style="14" hidden="1" customWidth="1"/>
    <col min="15951" max="15951" width="12" style="14" customWidth="1"/>
    <col min="15952" max="15952" width="11" style="14" customWidth="1"/>
    <col min="15953" max="15954" width="0" style="14" hidden="1" customWidth="1"/>
    <col min="15955" max="15955" width="11.85546875" style="14" customWidth="1"/>
    <col min="15956" max="15956" width="10.7109375" style="14" customWidth="1"/>
    <col min="15957" max="15958" width="0" style="14" hidden="1" customWidth="1"/>
    <col min="15959" max="15959" width="12.7109375" style="14" bestFit="1" customWidth="1"/>
    <col min="15960" max="15960" width="10.42578125" style="14" bestFit="1" customWidth="1"/>
    <col min="15961" max="15962" width="0" style="14" hidden="1" customWidth="1"/>
    <col min="15963" max="15963" width="12.7109375" style="14" bestFit="1" customWidth="1"/>
    <col min="15964" max="15964" width="10.5703125" style="14" customWidth="1"/>
    <col min="15965" max="15966" width="0" style="14" hidden="1" customWidth="1"/>
    <col min="15967" max="15967" width="12.5703125" style="14" customWidth="1"/>
    <col min="15968" max="15968" width="10.5703125" style="14" customWidth="1"/>
    <col min="15969" max="15970" width="0" style="14" hidden="1" customWidth="1"/>
    <col min="15971" max="15971" width="12.28515625" style="14" customWidth="1"/>
    <col min="15972" max="15972" width="12.140625" style="14" customWidth="1"/>
    <col min="15973" max="15974" width="0" style="14" hidden="1" customWidth="1"/>
    <col min="15975" max="15975" width="13" style="14" customWidth="1"/>
    <col min="15976" max="16128" width="9.140625" style="14"/>
    <col min="16129" max="16129" width="1.5703125" style="14" customWidth="1"/>
    <col min="16130" max="16130" width="5.42578125" style="14" customWidth="1"/>
    <col min="16131" max="16131" width="20.85546875" style="14" customWidth="1"/>
    <col min="16132" max="16132" width="11.7109375" style="14" customWidth="1"/>
    <col min="16133" max="16133" width="11.140625" style="14" customWidth="1"/>
    <col min="16134" max="16134" width="15.7109375" style="14" customWidth="1"/>
    <col min="16135" max="16135" width="7.140625" style="14" customWidth="1"/>
    <col min="16136" max="16136" width="10.7109375" style="14" customWidth="1"/>
    <col min="16137" max="16138" width="0" style="14" hidden="1" customWidth="1"/>
    <col min="16139" max="16139" width="11.85546875" style="14" customWidth="1"/>
    <col min="16140" max="16140" width="10.7109375" style="14" customWidth="1"/>
    <col min="16141" max="16142" width="0" style="14" hidden="1" customWidth="1"/>
    <col min="16143" max="16143" width="11.85546875" style="14" customWidth="1"/>
    <col min="16144" max="16144" width="10.7109375" style="14" customWidth="1"/>
    <col min="16145" max="16146" width="0" style="14" hidden="1" customWidth="1"/>
    <col min="16147" max="16147" width="11.85546875" style="14" customWidth="1"/>
    <col min="16148" max="16148" width="10.7109375" style="14" customWidth="1"/>
    <col min="16149" max="16150" width="0" style="14" hidden="1" customWidth="1"/>
    <col min="16151" max="16151" width="11.85546875" style="14" customWidth="1"/>
    <col min="16152" max="16152" width="10.7109375" style="14" customWidth="1"/>
    <col min="16153" max="16154" width="0" style="14" hidden="1" customWidth="1"/>
    <col min="16155" max="16155" width="11.85546875" style="14" customWidth="1"/>
    <col min="16156" max="16156" width="10.7109375" style="14" customWidth="1"/>
    <col min="16157" max="16158" width="0" style="14" hidden="1" customWidth="1"/>
    <col min="16159" max="16159" width="11.85546875" style="14" customWidth="1"/>
    <col min="16160" max="16160" width="11.42578125" style="14" customWidth="1"/>
    <col min="16161" max="16162" width="0" style="14" hidden="1" customWidth="1"/>
    <col min="16163" max="16163" width="11.85546875" style="14" customWidth="1"/>
    <col min="16164" max="16164" width="12.42578125" style="14" customWidth="1"/>
    <col min="16165" max="16166" width="0" style="14" hidden="1" customWidth="1"/>
    <col min="16167" max="16167" width="11.85546875" style="14" customWidth="1"/>
    <col min="16168" max="16168" width="11.140625" style="14" customWidth="1"/>
    <col min="16169" max="16170" width="0" style="14" hidden="1" customWidth="1"/>
    <col min="16171" max="16171" width="11.85546875" style="14" customWidth="1"/>
    <col min="16172" max="16172" width="10.7109375" style="14" customWidth="1"/>
    <col min="16173" max="16174" width="0" style="14" hidden="1" customWidth="1"/>
    <col min="16175" max="16175" width="11.85546875" style="14" customWidth="1"/>
    <col min="16176" max="16176" width="10.42578125" style="14" bestFit="1" customWidth="1"/>
    <col min="16177" max="16178" width="0" style="14" hidden="1" customWidth="1"/>
    <col min="16179" max="16179" width="11.85546875" style="14" customWidth="1"/>
    <col min="16180" max="16180" width="10.42578125" style="14" bestFit="1" customWidth="1"/>
    <col min="16181" max="16182" width="0" style="14" hidden="1" customWidth="1"/>
    <col min="16183" max="16183" width="11.85546875" style="14" customWidth="1"/>
    <col min="16184" max="16184" width="11.7109375" style="14" customWidth="1"/>
    <col min="16185" max="16186" width="0" style="14" hidden="1" customWidth="1"/>
    <col min="16187" max="16187" width="11.85546875" style="14" customWidth="1"/>
    <col min="16188" max="16188" width="10.5703125" style="14" customWidth="1"/>
    <col min="16189" max="16190" width="0" style="14" hidden="1" customWidth="1"/>
    <col min="16191" max="16191" width="11.85546875" style="14" customWidth="1"/>
    <col min="16192" max="16192" width="10.42578125" style="14" bestFit="1" customWidth="1"/>
    <col min="16193" max="16194" width="0" style="14" hidden="1" customWidth="1"/>
    <col min="16195" max="16195" width="11.85546875" style="14" customWidth="1"/>
    <col min="16196" max="16196" width="11.7109375" style="14" customWidth="1"/>
    <col min="16197" max="16198" width="0" style="14" hidden="1" customWidth="1"/>
    <col min="16199" max="16199" width="11.85546875" style="14" customWidth="1"/>
    <col min="16200" max="16200" width="12.28515625" style="14" customWidth="1"/>
    <col min="16201" max="16202" width="0" style="14" hidden="1" customWidth="1"/>
    <col min="16203" max="16203" width="13.42578125" style="14" customWidth="1"/>
    <col min="16204" max="16204" width="11" style="14" customWidth="1"/>
    <col min="16205" max="16206" width="0" style="14" hidden="1" customWidth="1"/>
    <col min="16207" max="16207" width="12" style="14" customWidth="1"/>
    <col min="16208" max="16208" width="11" style="14" customWidth="1"/>
    <col min="16209" max="16210" width="0" style="14" hidden="1" customWidth="1"/>
    <col min="16211" max="16211" width="11.85546875" style="14" customWidth="1"/>
    <col min="16212" max="16212" width="10.7109375" style="14" customWidth="1"/>
    <col min="16213" max="16214" width="0" style="14" hidden="1" customWidth="1"/>
    <col min="16215" max="16215" width="12.7109375" style="14" bestFit="1" customWidth="1"/>
    <col min="16216" max="16216" width="10.42578125" style="14" bestFit="1" customWidth="1"/>
    <col min="16217" max="16218" width="0" style="14" hidden="1" customWidth="1"/>
    <col min="16219" max="16219" width="12.7109375" style="14" bestFit="1" customWidth="1"/>
    <col min="16220" max="16220" width="10.5703125" style="14" customWidth="1"/>
    <col min="16221" max="16222" width="0" style="14" hidden="1" customWidth="1"/>
    <col min="16223" max="16223" width="12.5703125" style="14" customWidth="1"/>
    <col min="16224" max="16224" width="10.5703125" style="14" customWidth="1"/>
    <col min="16225" max="16226" width="0" style="14" hidden="1" customWidth="1"/>
    <col min="16227" max="16227" width="12.28515625" style="14" customWidth="1"/>
    <col min="16228" max="16228" width="12.140625" style="14" customWidth="1"/>
    <col min="16229" max="16230" width="0" style="14" hidden="1" customWidth="1"/>
    <col min="16231" max="16231" width="13" style="14" customWidth="1"/>
    <col min="16232" max="16384" width="9.140625" style="14"/>
  </cols>
  <sheetData>
    <row r="1" spans="2:103" ht="6.75" customHeight="1"/>
    <row r="2" spans="2:103" ht="15.75">
      <c r="F2" s="182"/>
      <c r="G2" s="183"/>
      <c r="I2" s="182"/>
      <c r="J2" s="182"/>
      <c r="K2" s="182"/>
      <c r="L2" s="184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5" t="s">
        <v>1552</v>
      </c>
      <c r="X2" s="182"/>
      <c r="Y2" s="182"/>
      <c r="Z2" s="182"/>
      <c r="AA2" s="182"/>
    </row>
    <row r="3" spans="2:103" ht="15.75">
      <c r="D3" s="90"/>
      <c r="F3" s="182"/>
      <c r="G3" s="183"/>
      <c r="I3" s="182"/>
      <c r="J3" s="182"/>
      <c r="K3" s="182"/>
      <c r="L3" s="184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6" t="s">
        <v>1554</v>
      </c>
      <c r="X3" s="182"/>
      <c r="Y3" s="182"/>
      <c r="Z3" s="182"/>
      <c r="AA3" s="182"/>
    </row>
    <row r="4" spans="2:103" ht="15.75">
      <c r="F4" s="182"/>
      <c r="G4" s="183"/>
      <c r="I4" s="182"/>
      <c r="J4" s="182"/>
      <c r="K4" s="182"/>
      <c r="L4" s="184"/>
      <c r="M4" s="182"/>
      <c r="N4" s="182"/>
      <c r="O4" s="182"/>
      <c r="P4" s="182"/>
      <c r="Q4" s="182"/>
      <c r="R4" s="182"/>
      <c r="S4" s="182"/>
      <c r="T4" s="182"/>
      <c r="U4" s="182"/>
      <c r="V4" s="182"/>
      <c r="X4" s="182"/>
      <c r="Y4" s="182"/>
      <c r="Z4" s="182"/>
      <c r="AA4" s="182"/>
    </row>
    <row r="5" spans="2:103" ht="12.75" customHeight="1">
      <c r="B5" s="187" t="s">
        <v>1620</v>
      </c>
      <c r="C5" s="188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</row>
    <row r="6" spans="2:103" ht="3.75" customHeight="1"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</row>
    <row r="7" spans="2:103" s="190" customFormat="1" ht="12.75" customHeight="1">
      <c r="B7" s="189" t="s">
        <v>1621</v>
      </c>
      <c r="D7" s="191" t="str">
        <f>[2]QCI!H5</f>
        <v>Proponente/Tomador</v>
      </c>
      <c r="F7" s="192"/>
      <c r="G7" s="193"/>
      <c r="H7" s="189" t="str">
        <f>[2]QCI!O5</f>
        <v>Município/UF</v>
      </c>
      <c r="I7" s="192"/>
      <c r="J7" s="192"/>
      <c r="K7" s="192"/>
      <c r="M7" s="97"/>
      <c r="N7" s="97"/>
      <c r="O7" s="97"/>
      <c r="P7" s="189" t="str">
        <f>[2]QCI!U5</f>
        <v>Empreendimento ( nome/apelido)</v>
      </c>
      <c r="Q7" s="97"/>
      <c r="R7" s="97"/>
      <c r="S7" s="97"/>
      <c r="T7" s="192"/>
      <c r="U7" s="192"/>
      <c r="V7" s="192"/>
      <c r="W7" s="97"/>
      <c r="X7" s="189" t="str">
        <f>H7</f>
        <v>Município/UF</v>
      </c>
      <c r="Y7" s="192"/>
      <c r="Z7" s="192"/>
      <c r="AA7" s="192"/>
      <c r="AC7" s="97"/>
      <c r="AD7" s="97"/>
      <c r="AE7" s="97"/>
      <c r="AF7" s="189" t="str">
        <f>P7</f>
        <v>Empreendimento ( nome/apelido)</v>
      </c>
      <c r="AG7" s="97"/>
      <c r="AH7" s="97"/>
      <c r="AI7" s="97"/>
      <c r="AJ7" s="192"/>
      <c r="AK7" s="192"/>
      <c r="AL7" s="192"/>
      <c r="AM7" s="97"/>
      <c r="AN7" s="189" t="str">
        <f>X7</f>
        <v>Município/UF</v>
      </c>
      <c r="AO7" s="192"/>
      <c r="AP7" s="192"/>
      <c r="AQ7" s="192"/>
      <c r="AS7" s="97"/>
      <c r="AT7" s="97"/>
      <c r="AU7" s="97"/>
      <c r="AV7" s="189" t="str">
        <f>AF7</f>
        <v>Empreendimento ( nome/apelido)</v>
      </c>
      <c r="AW7" s="97"/>
      <c r="AX7" s="97"/>
      <c r="AY7" s="97"/>
      <c r="AZ7" s="192"/>
      <c r="BA7" s="192"/>
      <c r="BB7" s="192"/>
      <c r="BC7" s="97"/>
      <c r="BD7" s="189" t="str">
        <f>AN7</f>
        <v>Município/UF</v>
      </c>
      <c r="BE7" s="192"/>
      <c r="BF7" s="192"/>
      <c r="BG7" s="192"/>
      <c r="BI7" s="97"/>
      <c r="BJ7" s="97"/>
      <c r="BK7" s="97"/>
      <c r="BL7" s="189" t="str">
        <f>AV7</f>
        <v>Empreendimento ( nome/apelido)</v>
      </c>
      <c r="BM7" s="97"/>
      <c r="BN7" s="97"/>
      <c r="BO7" s="97"/>
      <c r="BP7" s="192"/>
      <c r="BQ7" s="192"/>
      <c r="BR7" s="192"/>
      <c r="BS7" s="97"/>
      <c r="BT7" s="189" t="str">
        <f>BD7</f>
        <v>Município/UF</v>
      </c>
      <c r="BU7" s="192"/>
      <c r="BV7" s="192"/>
      <c r="BW7" s="192"/>
      <c r="BY7" s="97"/>
      <c r="BZ7" s="97"/>
      <c r="CA7" s="97"/>
      <c r="CB7" s="189" t="str">
        <f>BL7</f>
        <v>Empreendimento ( nome/apelido)</v>
      </c>
      <c r="CC7" s="97"/>
      <c r="CD7" s="97"/>
      <c r="CE7" s="97"/>
      <c r="CF7" s="192"/>
      <c r="CG7" s="192"/>
      <c r="CH7" s="192"/>
      <c r="CI7" s="97"/>
      <c r="CJ7" s="189" t="str">
        <f>BT7</f>
        <v>Município/UF</v>
      </c>
      <c r="CK7" s="192"/>
      <c r="CL7" s="192"/>
      <c r="CM7" s="192"/>
      <c r="CO7" s="97"/>
      <c r="CP7" s="97"/>
      <c r="CQ7" s="97"/>
      <c r="CR7" s="189" t="str">
        <f>CB7</f>
        <v>Empreendimento ( nome/apelido)</v>
      </c>
      <c r="CS7" s="97"/>
      <c r="CT7" s="97"/>
      <c r="CU7" s="97"/>
      <c r="CV7" s="194"/>
      <c r="CW7" s="192"/>
      <c r="CX7" s="192"/>
      <c r="CY7" s="97"/>
    </row>
    <row r="8" spans="2:103" ht="12.75" customHeight="1">
      <c r="B8" s="509" t="s">
        <v>1559</v>
      </c>
      <c r="C8" s="510"/>
      <c r="D8" s="509" t="str">
        <f>[2]QCI!H6</f>
        <v>Secretaria de Estado de Cultura-RJ</v>
      </c>
      <c r="E8" s="511"/>
      <c r="F8" s="511"/>
      <c r="G8" s="510"/>
      <c r="H8" s="506" t="s">
        <v>1561</v>
      </c>
      <c r="I8" s="507"/>
      <c r="J8" s="507"/>
      <c r="K8" s="507"/>
      <c r="L8" s="507"/>
      <c r="M8" s="507"/>
      <c r="N8" s="507"/>
      <c r="O8" s="508"/>
      <c r="P8" s="506" t="str">
        <f>[2]QCI!U6</f>
        <v>Cinema da Cidade</v>
      </c>
      <c r="Q8" s="507"/>
      <c r="R8" s="507"/>
      <c r="S8" s="507"/>
      <c r="T8" s="507"/>
      <c r="U8" s="507"/>
      <c r="V8" s="507"/>
      <c r="W8" s="508"/>
      <c r="X8" s="506" t="str">
        <f>$H8</f>
        <v>São Fidélis/RJ</v>
      </c>
      <c r="Y8" s="507"/>
      <c r="Z8" s="507"/>
      <c r="AA8" s="507"/>
      <c r="AB8" s="507"/>
      <c r="AC8" s="507"/>
      <c r="AD8" s="507"/>
      <c r="AE8" s="508"/>
      <c r="AF8" s="506" t="str">
        <f>$P8</f>
        <v>Cinema da Cidade</v>
      </c>
      <c r="AG8" s="507"/>
      <c r="AH8" s="507"/>
      <c r="AI8" s="507"/>
      <c r="AJ8" s="507"/>
      <c r="AK8" s="507"/>
      <c r="AL8" s="507"/>
      <c r="AM8" s="508"/>
      <c r="AN8" s="506" t="str">
        <f>$H8</f>
        <v>São Fidélis/RJ</v>
      </c>
      <c r="AO8" s="507"/>
      <c r="AP8" s="507"/>
      <c r="AQ8" s="507"/>
      <c r="AR8" s="507"/>
      <c r="AS8" s="507"/>
      <c r="AT8" s="507"/>
      <c r="AU8" s="508"/>
      <c r="AV8" s="506" t="str">
        <f>$P8</f>
        <v>Cinema da Cidade</v>
      </c>
      <c r="AW8" s="507"/>
      <c r="AX8" s="507"/>
      <c r="AY8" s="507"/>
      <c r="AZ8" s="507"/>
      <c r="BA8" s="507"/>
      <c r="BB8" s="507"/>
      <c r="BC8" s="508"/>
      <c r="BD8" s="506" t="str">
        <f>$H8</f>
        <v>São Fidélis/RJ</v>
      </c>
      <c r="BE8" s="507"/>
      <c r="BF8" s="507"/>
      <c r="BG8" s="507"/>
      <c r="BH8" s="507"/>
      <c r="BI8" s="507"/>
      <c r="BJ8" s="507"/>
      <c r="BK8" s="508"/>
      <c r="BL8" s="506" t="str">
        <f>$P8</f>
        <v>Cinema da Cidade</v>
      </c>
      <c r="BM8" s="507"/>
      <c r="BN8" s="507"/>
      <c r="BO8" s="507"/>
      <c r="BP8" s="507"/>
      <c r="BQ8" s="507"/>
      <c r="BR8" s="507"/>
      <c r="BS8" s="508"/>
      <c r="BT8" s="506" t="str">
        <f>$H8</f>
        <v>São Fidélis/RJ</v>
      </c>
      <c r="BU8" s="507"/>
      <c r="BV8" s="507"/>
      <c r="BW8" s="507"/>
      <c r="BX8" s="507"/>
      <c r="BY8" s="507"/>
      <c r="BZ8" s="507"/>
      <c r="CA8" s="508"/>
      <c r="CB8" s="506" t="str">
        <f>$P8</f>
        <v>Cinema da Cidade</v>
      </c>
      <c r="CC8" s="507"/>
      <c r="CD8" s="507"/>
      <c r="CE8" s="507"/>
      <c r="CF8" s="507"/>
      <c r="CG8" s="507"/>
      <c r="CH8" s="507"/>
      <c r="CI8" s="508"/>
      <c r="CJ8" s="506" t="str">
        <f>$H8</f>
        <v>São Fidélis/RJ</v>
      </c>
      <c r="CK8" s="507"/>
      <c r="CL8" s="507"/>
      <c r="CM8" s="507"/>
      <c r="CN8" s="507"/>
      <c r="CO8" s="507"/>
      <c r="CP8" s="507"/>
      <c r="CQ8" s="508"/>
      <c r="CR8" s="506" t="str">
        <f>$P8</f>
        <v>Cinema da Cidade</v>
      </c>
      <c r="CS8" s="507"/>
      <c r="CT8" s="507"/>
      <c r="CU8" s="507"/>
      <c r="CV8" s="507"/>
      <c r="CW8" s="195"/>
      <c r="CX8" s="195"/>
      <c r="CY8" s="196"/>
    </row>
    <row r="9" spans="2:103" ht="3.75" customHeight="1">
      <c r="E9" s="102"/>
      <c r="F9" s="102"/>
      <c r="G9" s="193"/>
      <c r="H9" s="102"/>
      <c r="I9" s="102"/>
      <c r="J9" s="102"/>
      <c r="K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</row>
    <row r="10" spans="2:103" ht="12.75" customHeight="1">
      <c r="B10" s="96" t="str">
        <f>[2]QCI!O8</f>
        <v>Programa/Modalidade/Ação</v>
      </c>
      <c r="C10" s="196"/>
      <c r="D10" s="196"/>
      <c r="E10" s="196"/>
      <c r="F10" s="196"/>
      <c r="G10" s="196"/>
      <c r="H10" s="191" t="s">
        <v>1558</v>
      </c>
      <c r="L10" s="197" t="s">
        <v>1622</v>
      </c>
      <c r="P10" s="191" t="s">
        <v>1623</v>
      </c>
      <c r="Q10" s="190"/>
      <c r="R10" s="190"/>
      <c r="S10" s="190"/>
      <c r="T10" s="197" t="s">
        <v>1624</v>
      </c>
      <c r="X10" s="191" t="str">
        <f>H10</f>
        <v>Aprovação  (data)</v>
      </c>
      <c r="Y10" s="14"/>
      <c r="Z10" s="14"/>
      <c r="AA10" s="197"/>
      <c r="AB10" s="197" t="str">
        <f>T10</f>
        <v>Mês cronog</v>
      </c>
      <c r="AF10" s="191" t="str">
        <f>P10</f>
        <v>Fim vigência (data)</v>
      </c>
      <c r="AI10" s="197"/>
      <c r="AJ10" s="197" t="str">
        <f>T10</f>
        <v>Mês cronog</v>
      </c>
      <c r="AN10" s="191" t="str">
        <f>X10</f>
        <v>Aprovação  (data)</v>
      </c>
      <c r="AQ10" s="197"/>
      <c r="AR10" s="197" t="str">
        <f>AJ10</f>
        <v>Mês cronog</v>
      </c>
      <c r="AV10" s="191" t="str">
        <f>AF10</f>
        <v>Fim vigência (data)</v>
      </c>
      <c r="AY10" s="197"/>
      <c r="AZ10" s="197" t="str">
        <f>AJ10</f>
        <v>Mês cronog</v>
      </c>
      <c r="BD10" s="191" t="str">
        <f>AN10</f>
        <v>Aprovação  (data)</v>
      </c>
      <c r="BG10" s="197"/>
      <c r="BH10" s="197" t="str">
        <f>AZ10</f>
        <v>Mês cronog</v>
      </c>
      <c r="BL10" s="191" t="str">
        <f>AV10</f>
        <v>Fim vigência (data)</v>
      </c>
      <c r="BO10" s="197"/>
      <c r="BP10" s="197" t="str">
        <f>AZ10</f>
        <v>Mês cronog</v>
      </c>
      <c r="BT10" s="191" t="str">
        <f>BD10</f>
        <v>Aprovação  (data)</v>
      </c>
      <c r="BW10" s="197"/>
      <c r="BX10" s="197" t="str">
        <f>BP10</f>
        <v>Mês cronog</v>
      </c>
      <c r="CB10" s="191" t="str">
        <f>BL10</f>
        <v>Fim vigência (data)</v>
      </c>
      <c r="CE10" s="197"/>
      <c r="CF10" s="197" t="str">
        <f>BP10</f>
        <v>Mês cronog</v>
      </c>
      <c r="CJ10" s="191" t="str">
        <f>BT10</f>
        <v>Aprovação  (data)</v>
      </c>
      <c r="CM10" s="197"/>
      <c r="CN10" s="197" t="str">
        <f>CF10</f>
        <v>Mês cronog</v>
      </c>
      <c r="CR10" s="191" t="str">
        <f>CB10</f>
        <v>Fim vigência (data)</v>
      </c>
      <c r="CU10" s="197"/>
      <c r="CV10" s="197" t="str">
        <f>CF10</f>
        <v>Mês cronog</v>
      </c>
    </row>
    <row r="11" spans="2:103" ht="12.75" customHeight="1">
      <c r="B11" s="509">
        <f>[2]QCI!O9</f>
        <v>0</v>
      </c>
      <c r="C11" s="511"/>
      <c r="D11" s="511"/>
      <c r="E11" s="511"/>
      <c r="F11" s="511"/>
      <c r="G11" s="510"/>
      <c r="H11" s="198"/>
      <c r="I11" s="199"/>
      <c r="J11" s="199"/>
      <c r="K11" s="200"/>
      <c r="L11" s="201"/>
      <c r="M11" s="202"/>
      <c r="N11" s="202"/>
      <c r="P11" s="203"/>
      <c r="Q11"/>
      <c r="R11"/>
      <c r="S11" s="204"/>
      <c r="T11" s="201"/>
      <c r="U11" s="195"/>
      <c r="V11" s="195"/>
      <c r="X11" s="205">
        <f>$H11</f>
        <v>0</v>
      </c>
      <c r="Y11" s="206"/>
      <c r="Z11" s="206"/>
      <c r="AA11" s="207"/>
      <c r="AB11" s="208">
        <f>$L11</f>
        <v>0</v>
      </c>
      <c r="AF11" s="209">
        <f>$P11</f>
        <v>0</v>
      </c>
      <c r="AG11" s="206"/>
      <c r="AH11" s="206"/>
      <c r="AI11" s="207"/>
      <c r="AJ11" s="208">
        <f>$T11</f>
        <v>0</v>
      </c>
      <c r="AK11" s="195"/>
      <c r="AL11" s="195"/>
      <c r="AN11" s="205">
        <f>$H11</f>
        <v>0</v>
      </c>
      <c r="AO11" s="206"/>
      <c r="AP11" s="206"/>
      <c r="AQ11" s="207"/>
      <c r="AR11" s="208">
        <f>$L11</f>
        <v>0</v>
      </c>
      <c r="AV11" s="209">
        <f>$P11</f>
        <v>0</v>
      </c>
      <c r="AW11" s="206"/>
      <c r="AX11" s="206"/>
      <c r="AY11" s="207"/>
      <c r="AZ11" s="208">
        <f>$T11</f>
        <v>0</v>
      </c>
      <c r="BA11" s="195"/>
      <c r="BB11" s="195"/>
      <c r="BD11" s="205">
        <f>$H11</f>
        <v>0</v>
      </c>
      <c r="BE11" s="206"/>
      <c r="BF11" s="206"/>
      <c r="BG11" s="207"/>
      <c r="BH11" s="208">
        <f>$L11</f>
        <v>0</v>
      </c>
      <c r="BL11" s="209">
        <f>$P11</f>
        <v>0</v>
      </c>
      <c r="BM11" s="206"/>
      <c r="BN11" s="206"/>
      <c r="BO11" s="207"/>
      <c r="BP11" s="208">
        <f>$T11</f>
        <v>0</v>
      </c>
      <c r="BQ11" s="195"/>
      <c r="BR11" s="195"/>
      <c r="BT11" s="205">
        <f>$H11</f>
        <v>0</v>
      </c>
      <c r="BU11" s="206"/>
      <c r="BV11" s="206"/>
      <c r="BW11" s="207"/>
      <c r="BX11" s="208">
        <f>$L11</f>
        <v>0</v>
      </c>
      <c r="CB11" s="209">
        <f>$P11</f>
        <v>0</v>
      </c>
      <c r="CC11" s="206"/>
      <c r="CD11" s="206"/>
      <c r="CE11" s="207"/>
      <c r="CF11" s="208">
        <f>$T11</f>
        <v>0</v>
      </c>
      <c r="CG11" s="195"/>
      <c r="CH11" s="195"/>
      <c r="CJ11" s="205">
        <f>$H11</f>
        <v>0</v>
      </c>
      <c r="CK11" s="206"/>
      <c r="CL11" s="206"/>
      <c r="CM11" s="207"/>
      <c r="CN11" s="208">
        <f>$L11</f>
        <v>0</v>
      </c>
      <c r="CR11" s="209">
        <f>$P11</f>
        <v>0</v>
      </c>
      <c r="CS11" s="206"/>
      <c r="CT11" s="206"/>
      <c r="CU11" s="207"/>
      <c r="CV11" s="208">
        <f>$T11</f>
        <v>0</v>
      </c>
      <c r="CW11" s="195"/>
      <c r="CX11" s="195"/>
    </row>
    <row r="12" spans="2:103" ht="3.75" customHeight="1"/>
    <row r="13" spans="2:103" ht="3.75" customHeight="1"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>
        <f>$H13</f>
        <v>0</v>
      </c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>
        <f>$H13</f>
        <v>0</v>
      </c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>
        <f>$H13</f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>
        <f>$H13</f>
        <v>0</v>
      </c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>
        <f>$H13</f>
        <v>0</v>
      </c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</row>
    <row r="14" spans="2:103" ht="12.75" customHeight="1">
      <c r="B14" s="210"/>
      <c r="C14" s="211"/>
      <c r="D14" s="212"/>
      <c r="E14" s="213"/>
      <c r="F14" s="210" t="s">
        <v>1625</v>
      </c>
      <c r="G14" s="214" t="s">
        <v>1626</v>
      </c>
      <c r="H14" s="215" t="s">
        <v>1627</v>
      </c>
      <c r="I14" s="216"/>
      <c r="J14" s="216"/>
      <c r="K14" s="217">
        <v>1</v>
      </c>
      <c r="L14" s="218" t="str">
        <f>H14</f>
        <v>Parcela</v>
      </c>
      <c r="M14" s="219"/>
      <c r="N14" s="219"/>
      <c r="O14" s="220">
        <f>K14+1</f>
        <v>2</v>
      </c>
      <c r="P14" s="221" t="str">
        <f>L14</f>
        <v>Parcela</v>
      </c>
      <c r="Q14" s="222"/>
      <c r="R14" s="222"/>
      <c r="S14" s="223">
        <f>O14+1</f>
        <v>3</v>
      </c>
      <c r="T14" s="218" t="str">
        <f>P14</f>
        <v>Parcela</v>
      </c>
      <c r="U14" s="219"/>
      <c r="V14" s="219"/>
      <c r="W14" s="220">
        <f>S14+1</f>
        <v>4</v>
      </c>
      <c r="X14" s="221" t="str">
        <f>P14</f>
        <v>Parcela</v>
      </c>
      <c r="Y14" s="222"/>
      <c r="Z14" s="222"/>
      <c r="AA14" s="223">
        <f>W14+1</f>
        <v>5</v>
      </c>
      <c r="AB14" s="218" t="str">
        <f>X14</f>
        <v>Parcela</v>
      </c>
      <c r="AC14" s="219"/>
      <c r="AD14" s="219"/>
      <c r="AE14" s="220">
        <f>AA14+1</f>
        <v>6</v>
      </c>
      <c r="AF14" s="221" t="str">
        <f>AB14</f>
        <v>Parcela</v>
      </c>
      <c r="AG14" s="222"/>
      <c r="AH14" s="222"/>
      <c r="AI14" s="223">
        <f>AE14+1</f>
        <v>7</v>
      </c>
      <c r="AJ14" s="218" t="str">
        <f>AF14</f>
        <v>Parcela</v>
      </c>
      <c r="AK14" s="219"/>
      <c r="AL14" s="219"/>
      <c r="AM14" s="220">
        <f>AI14+1</f>
        <v>8</v>
      </c>
      <c r="AN14" s="221" t="str">
        <f>AF14</f>
        <v>Parcela</v>
      </c>
      <c r="AO14" s="222"/>
      <c r="AP14" s="222"/>
      <c r="AQ14" s="223">
        <f>AM14+1</f>
        <v>9</v>
      </c>
      <c r="AR14" s="218" t="str">
        <f>AN14</f>
        <v>Parcela</v>
      </c>
      <c r="AS14" s="219"/>
      <c r="AT14" s="219"/>
      <c r="AU14" s="220">
        <f>AQ14+1</f>
        <v>10</v>
      </c>
      <c r="AV14" s="221" t="str">
        <f>AR14</f>
        <v>Parcela</v>
      </c>
      <c r="AW14" s="222"/>
      <c r="AX14" s="222"/>
      <c r="AY14" s="223">
        <f>AU14+1</f>
        <v>11</v>
      </c>
      <c r="AZ14" s="218" t="str">
        <f>AV14</f>
        <v>Parcela</v>
      </c>
      <c r="BA14" s="219"/>
      <c r="BB14" s="219"/>
      <c r="BC14" s="220">
        <f>AY14+1</f>
        <v>12</v>
      </c>
      <c r="BD14" s="221" t="str">
        <f>AZ14</f>
        <v>Parcela</v>
      </c>
      <c r="BE14" s="222"/>
      <c r="BF14" s="222"/>
      <c r="BG14" s="223">
        <f>BC14+1</f>
        <v>13</v>
      </c>
      <c r="BH14" s="218" t="str">
        <f>BD14</f>
        <v>Parcela</v>
      </c>
      <c r="BI14" s="219"/>
      <c r="BJ14" s="219"/>
      <c r="BK14" s="220">
        <f>BG14+1</f>
        <v>14</v>
      </c>
      <c r="BL14" s="221" t="str">
        <f>BD14</f>
        <v>Parcela</v>
      </c>
      <c r="BM14" s="222"/>
      <c r="BN14" s="222"/>
      <c r="BO14" s="223">
        <f>BK14+1</f>
        <v>15</v>
      </c>
      <c r="BP14" s="218" t="str">
        <f>BL14</f>
        <v>Parcela</v>
      </c>
      <c r="BQ14" s="219"/>
      <c r="BR14" s="219"/>
      <c r="BS14" s="220">
        <f>BO14+1</f>
        <v>16</v>
      </c>
      <c r="BT14" s="221" t="str">
        <f>BP14</f>
        <v>Parcela</v>
      </c>
      <c r="BU14" s="222"/>
      <c r="BV14" s="222"/>
      <c r="BW14" s="223">
        <f>BS14+1</f>
        <v>17</v>
      </c>
      <c r="BX14" s="218" t="str">
        <f>BT14</f>
        <v>Parcela</v>
      </c>
      <c r="BY14" s="219"/>
      <c r="BZ14" s="219"/>
      <c r="CA14" s="220">
        <f>BW14+1</f>
        <v>18</v>
      </c>
      <c r="CB14" s="221" t="str">
        <f>BX14</f>
        <v>Parcela</v>
      </c>
      <c r="CC14" s="222"/>
      <c r="CD14" s="222"/>
      <c r="CE14" s="223">
        <f>CA14+1</f>
        <v>19</v>
      </c>
      <c r="CF14" s="218" t="str">
        <f>CB14</f>
        <v>Parcela</v>
      </c>
      <c r="CG14" s="219"/>
      <c r="CH14" s="219"/>
      <c r="CI14" s="220">
        <f>CE14+1</f>
        <v>20</v>
      </c>
      <c r="CJ14" s="221" t="str">
        <f>CB14</f>
        <v>Parcela</v>
      </c>
      <c r="CK14" s="222"/>
      <c r="CL14" s="222"/>
      <c r="CM14" s="223">
        <f>CI14+1</f>
        <v>21</v>
      </c>
      <c r="CN14" s="218" t="str">
        <f>CJ14</f>
        <v>Parcela</v>
      </c>
      <c r="CO14" s="219"/>
      <c r="CP14" s="219"/>
      <c r="CQ14" s="220">
        <f>CM14+1</f>
        <v>22</v>
      </c>
      <c r="CR14" s="221" t="str">
        <f>CN14</f>
        <v>Parcela</v>
      </c>
      <c r="CS14" s="222"/>
      <c r="CT14" s="222"/>
      <c r="CU14" s="223">
        <f>CQ14+1</f>
        <v>23</v>
      </c>
      <c r="CV14" s="218" t="str">
        <f>CR14</f>
        <v>Parcela</v>
      </c>
      <c r="CW14" s="219"/>
      <c r="CX14" s="219"/>
      <c r="CY14" s="220">
        <f>CU14+1</f>
        <v>24</v>
      </c>
    </row>
    <row r="15" spans="2:103" ht="12.75" customHeight="1">
      <c r="B15" s="224" t="s">
        <v>1575</v>
      </c>
      <c r="C15" s="225" t="s">
        <v>1571</v>
      </c>
      <c r="D15" s="226"/>
      <c r="E15" s="227"/>
      <c r="F15" s="224" t="s">
        <v>1580</v>
      </c>
      <c r="G15" s="228" t="s">
        <v>1375</v>
      </c>
      <c r="H15" s="224" t="s">
        <v>1628</v>
      </c>
      <c r="I15" s="224"/>
      <c r="J15" s="224"/>
      <c r="K15" s="224" t="s">
        <v>1629</v>
      </c>
      <c r="L15" s="229" t="str">
        <f>H15</f>
        <v>SIMPLES</v>
      </c>
      <c r="M15" s="229"/>
      <c r="N15" s="229"/>
      <c r="O15" s="229" t="s">
        <v>1629</v>
      </c>
      <c r="P15" s="224" t="str">
        <f>L15</f>
        <v>SIMPLES</v>
      </c>
      <c r="Q15" s="224"/>
      <c r="R15" s="224"/>
      <c r="S15" s="224" t="s">
        <v>1629</v>
      </c>
      <c r="T15" s="229" t="str">
        <f>P15</f>
        <v>SIMPLES</v>
      </c>
      <c r="U15" s="229"/>
      <c r="V15" s="229"/>
      <c r="W15" s="229" t="s">
        <v>1629</v>
      </c>
      <c r="X15" s="224" t="str">
        <f>T15</f>
        <v>SIMPLES</v>
      </c>
      <c r="Y15" s="224"/>
      <c r="Z15" s="224"/>
      <c r="AA15" s="224" t="s">
        <v>1629</v>
      </c>
      <c r="AB15" s="229" t="str">
        <f>X15</f>
        <v>SIMPLES</v>
      </c>
      <c r="AC15" s="229"/>
      <c r="AD15" s="229"/>
      <c r="AE15" s="229" t="s">
        <v>1629</v>
      </c>
      <c r="AF15" s="224" t="str">
        <f>X15</f>
        <v>SIMPLES</v>
      </c>
      <c r="AG15" s="224"/>
      <c r="AH15" s="224"/>
      <c r="AI15" s="224" t="s">
        <v>1629</v>
      </c>
      <c r="AJ15" s="229" t="str">
        <f>AF15</f>
        <v>SIMPLES</v>
      </c>
      <c r="AK15" s="229"/>
      <c r="AL15" s="229"/>
      <c r="AM15" s="229" t="s">
        <v>1629</v>
      </c>
      <c r="AN15" s="229" t="str">
        <f>AJ15</f>
        <v>SIMPLES</v>
      </c>
      <c r="AO15" s="229"/>
      <c r="AP15" s="229"/>
      <c r="AQ15" s="229" t="s">
        <v>1629</v>
      </c>
      <c r="AR15" s="224" t="str">
        <f>AN15</f>
        <v>SIMPLES</v>
      </c>
      <c r="AS15" s="224"/>
      <c r="AT15" s="224"/>
      <c r="AU15" s="224" t="s">
        <v>1629</v>
      </c>
      <c r="AV15" s="229" t="str">
        <f>AR15</f>
        <v>SIMPLES</v>
      </c>
      <c r="AW15" s="229"/>
      <c r="AX15" s="229"/>
      <c r="AY15" s="229" t="s">
        <v>1629</v>
      </c>
      <c r="AZ15" s="224" t="str">
        <f>AR15</f>
        <v>SIMPLES</v>
      </c>
      <c r="BA15" s="224"/>
      <c r="BB15" s="224"/>
      <c r="BC15" s="224" t="s">
        <v>1629</v>
      </c>
      <c r="BD15" s="229" t="str">
        <f>AZ15</f>
        <v>SIMPLES</v>
      </c>
      <c r="BE15" s="229"/>
      <c r="BF15" s="229"/>
      <c r="BG15" s="229" t="s">
        <v>1629</v>
      </c>
      <c r="BH15" s="229" t="str">
        <f>BD15</f>
        <v>SIMPLES</v>
      </c>
      <c r="BI15" s="229"/>
      <c r="BJ15" s="229"/>
      <c r="BK15" s="229" t="s">
        <v>1629</v>
      </c>
      <c r="BL15" s="224" t="str">
        <f>BH15</f>
        <v>SIMPLES</v>
      </c>
      <c r="BM15" s="224"/>
      <c r="BN15" s="224"/>
      <c r="BO15" s="224" t="s">
        <v>1629</v>
      </c>
      <c r="BP15" s="229" t="str">
        <f>BL15</f>
        <v>SIMPLES</v>
      </c>
      <c r="BQ15" s="229"/>
      <c r="BR15" s="229"/>
      <c r="BS15" s="229" t="s">
        <v>1629</v>
      </c>
      <c r="BT15" s="224" t="str">
        <f>BL15</f>
        <v>SIMPLES</v>
      </c>
      <c r="BU15" s="224"/>
      <c r="BV15" s="224"/>
      <c r="BW15" s="224" t="s">
        <v>1629</v>
      </c>
      <c r="BX15" s="229" t="str">
        <f>BT15</f>
        <v>SIMPLES</v>
      </c>
      <c r="BY15" s="229"/>
      <c r="BZ15" s="229"/>
      <c r="CA15" s="229" t="s">
        <v>1629</v>
      </c>
      <c r="CB15" s="229" t="str">
        <f>BX15</f>
        <v>SIMPLES</v>
      </c>
      <c r="CC15" s="229"/>
      <c r="CD15" s="229"/>
      <c r="CE15" s="229" t="s">
        <v>1629</v>
      </c>
      <c r="CF15" s="224" t="str">
        <f>CB15</f>
        <v>SIMPLES</v>
      </c>
      <c r="CG15" s="224"/>
      <c r="CH15" s="224"/>
      <c r="CI15" s="224" t="s">
        <v>1629</v>
      </c>
      <c r="CJ15" s="229" t="str">
        <f>CF15</f>
        <v>SIMPLES</v>
      </c>
      <c r="CK15" s="229"/>
      <c r="CL15" s="229"/>
      <c r="CM15" s="229" t="s">
        <v>1629</v>
      </c>
      <c r="CN15" s="224" t="str">
        <f>CF15</f>
        <v>SIMPLES</v>
      </c>
      <c r="CO15" s="224"/>
      <c r="CP15" s="224"/>
      <c r="CQ15" s="224" t="s">
        <v>1629</v>
      </c>
      <c r="CR15" s="229" t="str">
        <f>CN15</f>
        <v>SIMPLES</v>
      </c>
      <c r="CS15" s="229"/>
      <c r="CT15" s="229"/>
      <c r="CU15" s="229" t="s">
        <v>1629</v>
      </c>
      <c r="CV15" s="229" t="str">
        <f>CR15</f>
        <v>SIMPLES</v>
      </c>
      <c r="CW15" s="229"/>
      <c r="CX15" s="229"/>
      <c r="CY15" s="229" t="s">
        <v>1629</v>
      </c>
    </row>
    <row r="16" spans="2:103" ht="12.75" customHeight="1">
      <c r="B16" s="230">
        <v>1</v>
      </c>
      <c r="C16" s="503" t="str">
        <f>[2]QCI!C15</f>
        <v>Administração local</v>
      </c>
      <c r="D16" s="504"/>
      <c r="E16" s="505"/>
      <c r="F16" s="231">
        <f>QCI!Y15</f>
        <v>123650</v>
      </c>
      <c r="G16" s="232">
        <f t="shared" ref="G16:G34" si="0">IF($F$36=0,0,F16/$F$36)</f>
        <v>4.0350925719092004E-2</v>
      </c>
      <c r="H16" s="233"/>
      <c r="I16" s="233"/>
      <c r="J16" s="233"/>
      <c r="K16" s="234">
        <f>H16</f>
        <v>0</v>
      </c>
      <c r="L16" s="233"/>
      <c r="M16" s="233"/>
      <c r="N16" s="233"/>
      <c r="O16" s="234">
        <f t="shared" ref="O16:O36" si="1">K16+L16</f>
        <v>0</v>
      </c>
      <c r="P16" s="233"/>
      <c r="Q16" s="233"/>
      <c r="R16" s="233"/>
      <c r="S16" s="234">
        <f t="shared" ref="S16:S36" si="2">O16+P16</f>
        <v>0</v>
      </c>
      <c r="T16" s="233"/>
      <c r="U16" s="233"/>
      <c r="V16" s="233"/>
      <c r="W16" s="234">
        <f t="shared" ref="W16:W36" si="3">S16+T16</f>
        <v>0</v>
      </c>
      <c r="X16" s="233"/>
      <c r="Y16" s="233"/>
      <c r="Z16" s="233"/>
      <c r="AA16" s="234">
        <f t="shared" ref="AA16:AA36" si="4">W16+X16</f>
        <v>0</v>
      </c>
      <c r="AB16" s="233"/>
      <c r="AC16" s="235"/>
      <c r="AD16" s="235"/>
      <c r="AE16" s="234">
        <f t="shared" ref="AE16:AE36" si="5">AA16+AB16</f>
        <v>0</v>
      </c>
      <c r="AF16" s="233"/>
      <c r="AG16" s="233"/>
      <c r="AH16" s="233"/>
      <c r="AI16" s="234">
        <f t="shared" ref="AI16:AI36" si="6">AE16+AF16</f>
        <v>0</v>
      </c>
      <c r="AJ16" s="233"/>
      <c r="AK16" s="235"/>
      <c r="AL16" s="235"/>
      <c r="AM16" s="234">
        <f t="shared" ref="AM16:AM36" si="7">AI16+AJ16</f>
        <v>0</v>
      </c>
      <c r="AN16" s="233"/>
      <c r="AO16" s="235"/>
      <c r="AP16" s="235"/>
      <c r="AQ16" s="234">
        <f t="shared" ref="AQ16:AQ36" si="8">AM16+AN16</f>
        <v>0</v>
      </c>
      <c r="AR16" s="233"/>
      <c r="AS16" s="235"/>
      <c r="AT16" s="235"/>
      <c r="AU16" s="234">
        <f>AQ16+AR16</f>
        <v>0</v>
      </c>
      <c r="AV16" s="233"/>
      <c r="AW16" s="235"/>
      <c r="AX16" s="235"/>
      <c r="AY16" s="234">
        <f>AU16+AV16</f>
        <v>0</v>
      </c>
      <c r="AZ16" s="233"/>
      <c r="BA16" s="235"/>
      <c r="BB16" s="235"/>
      <c r="BC16" s="234">
        <f>AY16+AZ16</f>
        <v>0</v>
      </c>
      <c r="BD16" s="233"/>
      <c r="BE16" s="235"/>
      <c r="BF16" s="235"/>
      <c r="BG16" s="234">
        <f t="shared" ref="BG16:BG36" si="9">BC16+BD16</f>
        <v>0</v>
      </c>
      <c r="BH16" s="233"/>
      <c r="BI16" s="235"/>
      <c r="BJ16" s="235"/>
      <c r="BK16" s="234">
        <f t="shared" ref="BK16:BK36" si="10">BG16+BH16</f>
        <v>0</v>
      </c>
      <c r="BL16" s="233"/>
      <c r="BM16" s="235"/>
      <c r="BN16" s="235"/>
      <c r="BO16" s="234">
        <f t="shared" ref="BO16:BO36" si="11">BK16+BL16</f>
        <v>0</v>
      </c>
      <c r="BP16" s="233"/>
      <c r="BQ16" s="235"/>
      <c r="BR16" s="235"/>
      <c r="BS16" s="234">
        <f>BO16+BP16</f>
        <v>0</v>
      </c>
      <c r="BT16" s="233"/>
      <c r="BU16" s="235"/>
      <c r="BV16" s="235"/>
      <c r="BW16" s="234">
        <f>BS16+BT16</f>
        <v>0</v>
      </c>
      <c r="BX16" s="233"/>
      <c r="BY16" s="235"/>
      <c r="BZ16" s="235"/>
      <c r="CA16" s="234">
        <f>BW16+BX16</f>
        <v>0</v>
      </c>
      <c r="CB16" s="233"/>
      <c r="CC16" s="235"/>
      <c r="CD16" s="235"/>
      <c r="CE16" s="234">
        <f t="shared" ref="CE16:CE36" si="12">CA16+CB16</f>
        <v>0</v>
      </c>
      <c r="CF16" s="233"/>
      <c r="CG16" s="235"/>
      <c r="CH16" s="235"/>
      <c r="CI16" s="234">
        <f t="shared" ref="CI16:CI36" si="13">CE16+CF16</f>
        <v>0</v>
      </c>
      <c r="CJ16" s="233"/>
      <c r="CK16" s="233"/>
      <c r="CL16" s="233"/>
      <c r="CM16" s="234">
        <f t="shared" ref="CM16:CM36" si="14">CI16+CJ16</f>
        <v>0</v>
      </c>
      <c r="CN16" s="233"/>
      <c r="CO16" s="235"/>
      <c r="CP16" s="235"/>
      <c r="CQ16" s="234">
        <f>CM16+CN16</f>
        <v>0</v>
      </c>
      <c r="CR16" s="233"/>
      <c r="CS16" s="235"/>
      <c r="CT16" s="235"/>
      <c r="CU16" s="234">
        <f>CQ16+CR16</f>
        <v>0</v>
      </c>
      <c r="CV16" s="233"/>
      <c r="CW16" s="235"/>
      <c r="CX16" s="235"/>
      <c r="CY16" s="234">
        <f>CU16+CV16</f>
        <v>0</v>
      </c>
    </row>
    <row r="17" spans="2:103" ht="12.75" customHeight="1">
      <c r="B17" s="230">
        <v>2</v>
      </c>
      <c r="C17" s="503" t="str">
        <f>[2]QCI!C16</f>
        <v>Serviços de Escritório, Laboratório e Campo</v>
      </c>
      <c r="D17" s="504"/>
      <c r="E17" s="505"/>
      <c r="F17" s="231">
        <f>QCI!Y16</f>
        <v>43935.17</v>
      </c>
      <c r="G17" s="232">
        <f t="shared" si="0"/>
        <v>1.4337442629402987E-2</v>
      </c>
      <c r="H17" s="233"/>
      <c r="I17" s="233"/>
      <c r="J17" s="233"/>
      <c r="K17" s="234">
        <f t="shared" ref="K17:K34" si="15">H17</f>
        <v>0</v>
      </c>
      <c r="L17" s="233"/>
      <c r="M17" s="233"/>
      <c r="N17" s="233"/>
      <c r="O17" s="234">
        <f t="shared" si="1"/>
        <v>0</v>
      </c>
      <c r="P17" s="233"/>
      <c r="Q17" s="233"/>
      <c r="R17" s="233"/>
      <c r="S17" s="234">
        <f t="shared" si="2"/>
        <v>0</v>
      </c>
      <c r="T17" s="233"/>
      <c r="U17" s="233"/>
      <c r="V17" s="233"/>
      <c r="W17" s="234">
        <f t="shared" si="3"/>
        <v>0</v>
      </c>
      <c r="X17" s="233"/>
      <c r="Y17" s="233"/>
      <c r="Z17" s="233"/>
      <c r="AA17" s="234">
        <f t="shared" si="4"/>
        <v>0</v>
      </c>
      <c r="AB17" s="233"/>
      <c r="AC17" s="235"/>
      <c r="AD17" s="235"/>
      <c r="AE17" s="234">
        <f t="shared" si="5"/>
        <v>0</v>
      </c>
      <c r="AF17" s="233"/>
      <c r="AG17" s="233"/>
      <c r="AH17" s="233"/>
      <c r="AI17" s="234">
        <f t="shared" si="6"/>
        <v>0</v>
      </c>
      <c r="AJ17" s="233"/>
      <c r="AK17" s="235"/>
      <c r="AL17" s="235"/>
      <c r="AM17" s="234">
        <f t="shared" si="7"/>
        <v>0</v>
      </c>
      <c r="AN17" s="233"/>
      <c r="AO17" s="235"/>
      <c r="AP17" s="235"/>
      <c r="AQ17" s="234">
        <f t="shared" si="8"/>
        <v>0</v>
      </c>
      <c r="AR17" s="233"/>
      <c r="AS17" s="235"/>
      <c r="AT17" s="235"/>
      <c r="AU17" s="234">
        <f t="shared" ref="AU17:AU36" si="16">AQ17+AR17</f>
        <v>0</v>
      </c>
      <c r="AV17" s="233"/>
      <c r="AW17" s="235"/>
      <c r="AX17" s="235"/>
      <c r="AY17" s="234">
        <f t="shared" ref="AY17:AY36" si="17">AU17+AV17</f>
        <v>0</v>
      </c>
      <c r="AZ17" s="233"/>
      <c r="BA17" s="235"/>
      <c r="BB17" s="235"/>
      <c r="BC17" s="234">
        <f t="shared" ref="BC17:BC36" si="18">AY17+AZ17</f>
        <v>0</v>
      </c>
      <c r="BD17" s="233"/>
      <c r="BE17" s="235"/>
      <c r="BF17" s="235"/>
      <c r="BG17" s="234">
        <f t="shared" si="9"/>
        <v>0</v>
      </c>
      <c r="BH17" s="233"/>
      <c r="BI17" s="235"/>
      <c r="BJ17" s="235"/>
      <c r="BK17" s="234">
        <f t="shared" si="10"/>
        <v>0</v>
      </c>
      <c r="BL17" s="233"/>
      <c r="BM17" s="235"/>
      <c r="BN17" s="235"/>
      <c r="BO17" s="234">
        <f t="shared" si="11"/>
        <v>0</v>
      </c>
      <c r="BP17" s="233"/>
      <c r="BQ17" s="235"/>
      <c r="BR17" s="235"/>
      <c r="BS17" s="234">
        <f t="shared" ref="BS17:BS36" si="19">BO17+BP17</f>
        <v>0</v>
      </c>
      <c r="BT17" s="233"/>
      <c r="BU17" s="235"/>
      <c r="BV17" s="235"/>
      <c r="BW17" s="234">
        <f t="shared" ref="BW17:BW36" si="20">BS17+BT17</f>
        <v>0</v>
      </c>
      <c r="BX17" s="233"/>
      <c r="BY17" s="235"/>
      <c r="BZ17" s="235"/>
      <c r="CA17" s="234">
        <f t="shared" ref="CA17:CA36" si="21">BW17+BX17</f>
        <v>0</v>
      </c>
      <c r="CB17" s="233"/>
      <c r="CC17" s="235"/>
      <c r="CD17" s="235"/>
      <c r="CE17" s="234">
        <f t="shared" si="12"/>
        <v>0</v>
      </c>
      <c r="CF17" s="233"/>
      <c r="CG17" s="235"/>
      <c r="CH17" s="235"/>
      <c r="CI17" s="234">
        <f t="shared" si="13"/>
        <v>0</v>
      </c>
      <c r="CJ17" s="233"/>
      <c r="CK17" s="233"/>
      <c r="CL17" s="233"/>
      <c r="CM17" s="234">
        <f t="shared" si="14"/>
        <v>0</v>
      </c>
      <c r="CN17" s="233"/>
      <c r="CO17" s="235"/>
      <c r="CP17" s="235"/>
      <c r="CQ17" s="234">
        <f t="shared" ref="CQ17:CQ36" si="22">CM17+CN17</f>
        <v>0</v>
      </c>
      <c r="CR17" s="233"/>
      <c r="CS17" s="235"/>
      <c r="CT17" s="235"/>
      <c r="CU17" s="234">
        <f t="shared" ref="CU17:CU36" si="23">CQ17+CR17</f>
        <v>0</v>
      </c>
      <c r="CV17" s="233"/>
      <c r="CW17" s="235"/>
      <c r="CX17" s="235"/>
      <c r="CY17" s="234">
        <f t="shared" ref="CY17:CY36" si="24">CU17+CV17</f>
        <v>0</v>
      </c>
    </row>
    <row r="18" spans="2:103" ht="12.75" customHeight="1">
      <c r="B18" s="230">
        <v>3</v>
      </c>
      <c r="C18" s="503" t="str">
        <f>[2]QCI!C17</f>
        <v>Canteiro de Obra</v>
      </c>
      <c r="D18" s="504"/>
      <c r="E18" s="505"/>
      <c r="F18" s="231">
        <f>QCI!Y17</f>
        <v>44093.640000000007</v>
      </c>
      <c r="G18" s="232">
        <f t="shared" si="0"/>
        <v>1.4389156428017665E-2</v>
      </c>
      <c r="H18" s="233"/>
      <c r="I18" s="233"/>
      <c r="J18" s="233"/>
      <c r="K18" s="234">
        <f t="shared" si="15"/>
        <v>0</v>
      </c>
      <c r="L18" s="233"/>
      <c r="M18" s="233"/>
      <c r="N18" s="233"/>
      <c r="O18" s="234">
        <f t="shared" si="1"/>
        <v>0</v>
      </c>
      <c r="P18" s="233"/>
      <c r="Q18" s="233"/>
      <c r="R18" s="233"/>
      <c r="S18" s="234">
        <f t="shared" si="2"/>
        <v>0</v>
      </c>
      <c r="T18" s="233"/>
      <c r="U18" s="233"/>
      <c r="V18" s="233"/>
      <c r="W18" s="234">
        <f t="shared" si="3"/>
        <v>0</v>
      </c>
      <c r="X18" s="233"/>
      <c r="Y18" s="233"/>
      <c r="Z18" s="233"/>
      <c r="AA18" s="234">
        <f t="shared" si="4"/>
        <v>0</v>
      </c>
      <c r="AB18" s="233"/>
      <c r="AC18" s="235"/>
      <c r="AD18" s="235"/>
      <c r="AE18" s="234">
        <f t="shared" si="5"/>
        <v>0</v>
      </c>
      <c r="AF18" s="233"/>
      <c r="AG18" s="233"/>
      <c r="AH18" s="233"/>
      <c r="AI18" s="234">
        <f t="shared" si="6"/>
        <v>0</v>
      </c>
      <c r="AJ18" s="233"/>
      <c r="AK18" s="235"/>
      <c r="AL18" s="235"/>
      <c r="AM18" s="234">
        <f t="shared" si="7"/>
        <v>0</v>
      </c>
      <c r="AN18" s="233"/>
      <c r="AO18" s="235"/>
      <c r="AP18" s="235"/>
      <c r="AQ18" s="234">
        <f t="shared" si="8"/>
        <v>0</v>
      </c>
      <c r="AR18" s="233"/>
      <c r="AS18" s="235"/>
      <c r="AT18" s="235"/>
      <c r="AU18" s="234">
        <f t="shared" si="16"/>
        <v>0</v>
      </c>
      <c r="AV18" s="233"/>
      <c r="AW18" s="235"/>
      <c r="AX18" s="235"/>
      <c r="AY18" s="234">
        <f t="shared" si="17"/>
        <v>0</v>
      </c>
      <c r="AZ18" s="233"/>
      <c r="BA18" s="235"/>
      <c r="BB18" s="235"/>
      <c r="BC18" s="234">
        <f t="shared" si="18"/>
        <v>0</v>
      </c>
      <c r="BD18" s="233"/>
      <c r="BE18" s="235"/>
      <c r="BF18" s="235"/>
      <c r="BG18" s="234">
        <f t="shared" si="9"/>
        <v>0</v>
      </c>
      <c r="BH18" s="233"/>
      <c r="BI18" s="235"/>
      <c r="BJ18" s="235"/>
      <c r="BK18" s="234">
        <f t="shared" si="10"/>
        <v>0</v>
      </c>
      <c r="BL18" s="233"/>
      <c r="BM18" s="235"/>
      <c r="BN18" s="235"/>
      <c r="BO18" s="234">
        <f t="shared" si="11"/>
        <v>0</v>
      </c>
      <c r="BP18" s="233"/>
      <c r="BQ18" s="235"/>
      <c r="BR18" s="235"/>
      <c r="BS18" s="234">
        <f t="shared" si="19"/>
        <v>0</v>
      </c>
      <c r="BT18" s="233"/>
      <c r="BU18" s="235"/>
      <c r="BV18" s="235"/>
      <c r="BW18" s="234">
        <f t="shared" si="20"/>
        <v>0</v>
      </c>
      <c r="BX18" s="233"/>
      <c r="BY18" s="235"/>
      <c r="BZ18" s="235"/>
      <c r="CA18" s="234">
        <f t="shared" si="21"/>
        <v>0</v>
      </c>
      <c r="CB18" s="233"/>
      <c r="CC18" s="235"/>
      <c r="CD18" s="235"/>
      <c r="CE18" s="234">
        <f t="shared" si="12"/>
        <v>0</v>
      </c>
      <c r="CF18" s="233"/>
      <c r="CG18" s="235"/>
      <c r="CH18" s="235"/>
      <c r="CI18" s="234">
        <f t="shared" si="13"/>
        <v>0</v>
      </c>
      <c r="CJ18" s="233"/>
      <c r="CK18" s="233"/>
      <c r="CL18" s="233"/>
      <c r="CM18" s="234">
        <f t="shared" si="14"/>
        <v>0</v>
      </c>
      <c r="CN18" s="233"/>
      <c r="CO18" s="235"/>
      <c r="CP18" s="235"/>
      <c r="CQ18" s="234">
        <f t="shared" si="22"/>
        <v>0</v>
      </c>
      <c r="CR18" s="233"/>
      <c r="CS18" s="235"/>
      <c r="CT18" s="235"/>
      <c r="CU18" s="234">
        <f t="shared" si="23"/>
        <v>0</v>
      </c>
      <c r="CV18" s="233"/>
      <c r="CW18" s="235"/>
      <c r="CX18" s="235"/>
      <c r="CY18" s="234">
        <f t="shared" si="24"/>
        <v>0</v>
      </c>
    </row>
    <row r="19" spans="2:103" ht="12.75" customHeight="1">
      <c r="B19" s="230">
        <v>4</v>
      </c>
      <c r="C19" s="503" t="str">
        <f>[2]QCI!C18</f>
        <v>Movimento de Terra</v>
      </c>
      <c r="D19" s="504"/>
      <c r="E19" s="505"/>
      <c r="F19" s="231">
        <f>QCI!Y18</f>
        <v>23596.729999999996</v>
      </c>
      <c r="G19" s="232">
        <f t="shared" si="0"/>
        <v>7.700363117213665E-3</v>
      </c>
      <c r="H19" s="233"/>
      <c r="I19" s="233"/>
      <c r="J19" s="233"/>
      <c r="K19" s="234">
        <f t="shared" si="15"/>
        <v>0</v>
      </c>
      <c r="L19" s="233"/>
      <c r="M19" s="233"/>
      <c r="N19" s="233"/>
      <c r="O19" s="234">
        <f t="shared" si="1"/>
        <v>0</v>
      </c>
      <c r="P19" s="233"/>
      <c r="Q19" s="233"/>
      <c r="R19" s="233"/>
      <c r="S19" s="234">
        <f t="shared" si="2"/>
        <v>0</v>
      </c>
      <c r="T19" s="233"/>
      <c r="U19" s="233"/>
      <c r="V19" s="233"/>
      <c r="W19" s="234">
        <f t="shared" si="3"/>
        <v>0</v>
      </c>
      <c r="X19" s="233"/>
      <c r="Y19" s="233"/>
      <c r="Z19" s="233"/>
      <c r="AA19" s="234">
        <f t="shared" si="4"/>
        <v>0</v>
      </c>
      <c r="AB19" s="233"/>
      <c r="AC19" s="235"/>
      <c r="AD19" s="235"/>
      <c r="AE19" s="234">
        <f t="shared" si="5"/>
        <v>0</v>
      </c>
      <c r="AF19" s="233"/>
      <c r="AG19" s="233"/>
      <c r="AH19" s="233"/>
      <c r="AI19" s="234">
        <f t="shared" si="6"/>
        <v>0</v>
      </c>
      <c r="AJ19" s="233"/>
      <c r="AK19" s="235"/>
      <c r="AL19" s="235"/>
      <c r="AM19" s="234">
        <f t="shared" si="7"/>
        <v>0</v>
      </c>
      <c r="AN19" s="233"/>
      <c r="AO19" s="235"/>
      <c r="AP19" s="235"/>
      <c r="AQ19" s="234">
        <f t="shared" si="8"/>
        <v>0</v>
      </c>
      <c r="AR19" s="233"/>
      <c r="AS19" s="235"/>
      <c r="AT19" s="235"/>
      <c r="AU19" s="234">
        <f t="shared" si="16"/>
        <v>0</v>
      </c>
      <c r="AV19" s="233"/>
      <c r="AW19" s="235"/>
      <c r="AX19" s="235"/>
      <c r="AY19" s="234">
        <f t="shared" si="17"/>
        <v>0</v>
      </c>
      <c r="AZ19" s="233"/>
      <c r="BA19" s="235"/>
      <c r="BB19" s="235"/>
      <c r="BC19" s="234">
        <f t="shared" si="18"/>
        <v>0</v>
      </c>
      <c r="BD19" s="233"/>
      <c r="BE19" s="235"/>
      <c r="BF19" s="235"/>
      <c r="BG19" s="234">
        <f t="shared" si="9"/>
        <v>0</v>
      </c>
      <c r="BH19" s="233"/>
      <c r="BI19" s="235"/>
      <c r="BJ19" s="235"/>
      <c r="BK19" s="234">
        <f t="shared" si="10"/>
        <v>0</v>
      </c>
      <c r="BL19" s="233"/>
      <c r="BM19" s="235"/>
      <c r="BN19" s="235"/>
      <c r="BO19" s="234">
        <f t="shared" si="11"/>
        <v>0</v>
      </c>
      <c r="BP19" s="233"/>
      <c r="BQ19" s="235"/>
      <c r="BR19" s="235"/>
      <c r="BS19" s="234">
        <f t="shared" si="19"/>
        <v>0</v>
      </c>
      <c r="BT19" s="233"/>
      <c r="BU19" s="235"/>
      <c r="BV19" s="235"/>
      <c r="BW19" s="234">
        <f t="shared" si="20"/>
        <v>0</v>
      </c>
      <c r="BX19" s="233"/>
      <c r="BY19" s="235"/>
      <c r="BZ19" s="235"/>
      <c r="CA19" s="234">
        <f t="shared" si="21"/>
        <v>0</v>
      </c>
      <c r="CB19" s="233"/>
      <c r="CC19" s="235"/>
      <c r="CD19" s="235"/>
      <c r="CE19" s="234">
        <f t="shared" si="12"/>
        <v>0</v>
      </c>
      <c r="CF19" s="233"/>
      <c r="CG19" s="235"/>
      <c r="CH19" s="235"/>
      <c r="CI19" s="234">
        <f t="shared" si="13"/>
        <v>0</v>
      </c>
      <c r="CJ19" s="233"/>
      <c r="CK19" s="233"/>
      <c r="CL19" s="233"/>
      <c r="CM19" s="234">
        <f t="shared" si="14"/>
        <v>0</v>
      </c>
      <c r="CN19" s="233"/>
      <c r="CO19" s="235"/>
      <c r="CP19" s="235"/>
      <c r="CQ19" s="234">
        <f t="shared" si="22"/>
        <v>0</v>
      </c>
      <c r="CR19" s="233"/>
      <c r="CS19" s="235"/>
      <c r="CT19" s="235"/>
      <c r="CU19" s="234">
        <f t="shared" si="23"/>
        <v>0</v>
      </c>
      <c r="CV19" s="233"/>
      <c r="CW19" s="235"/>
      <c r="CX19" s="235"/>
      <c r="CY19" s="234">
        <f t="shared" si="24"/>
        <v>0</v>
      </c>
    </row>
    <row r="20" spans="2:103" ht="12.75" customHeight="1">
      <c r="B20" s="230">
        <v>5</v>
      </c>
      <c r="C20" s="503" t="str">
        <f>[2]QCI!C19</f>
        <v>Transportes</v>
      </c>
      <c r="D20" s="504"/>
      <c r="E20" s="505"/>
      <c r="F20" s="231">
        <f>QCI!Y19</f>
        <v>12158.27</v>
      </c>
      <c r="G20" s="232">
        <f t="shared" si="0"/>
        <v>3.9676300011537791E-3</v>
      </c>
      <c r="H20" s="233"/>
      <c r="I20" s="233"/>
      <c r="J20" s="233"/>
      <c r="K20" s="234">
        <f t="shared" si="15"/>
        <v>0</v>
      </c>
      <c r="L20" s="233"/>
      <c r="M20" s="233"/>
      <c r="N20" s="233"/>
      <c r="O20" s="234">
        <f t="shared" si="1"/>
        <v>0</v>
      </c>
      <c r="P20" s="233"/>
      <c r="Q20" s="233"/>
      <c r="R20" s="233"/>
      <c r="S20" s="234">
        <f t="shared" si="2"/>
        <v>0</v>
      </c>
      <c r="T20" s="233"/>
      <c r="U20" s="233"/>
      <c r="V20" s="233"/>
      <c r="W20" s="234">
        <f t="shared" si="3"/>
        <v>0</v>
      </c>
      <c r="X20" s="233"/>
      <c r="Y20" s="233"/>
      <c r="Z20" s="233"/>
      <c r="AA20" s="234">
        <f t="shared" si="4"/>
        <v>0</v>
      </c>
      <c r="AB20" s="233"/>
      <c r="AC20" s="235"/>
      <c r="AD20" s="235"/>
      <c r="AE20" s="234">
        <f t="shared" si="5"/>
        <v>0</v>
      </c>
      <c r="AF20" s="233"/>
      <c r="AG20" s="233"/>
      <c r="AH20" s="233"/>
      <c r="AI20" s="234">
        <f t="shared" si="6"/>
        <v>0</v>
      </c>
      <c r="AJ20" s="233"/>
      <c r="AK20" s="235"/>
      <c r="AL20" s="235"/>
      <c r="AM20" s="234">
        <f t="shared" si="7"/>
        <v>0</v>
      </c>
      <c r="AN20" s="233"/>
      <c r="AO20" s="235"/>
      <c r="AP20" s="235"/>
      <c r="AQ20" s="234">
        <f t="shared" si="8"/>
        <v>0</v>
      </c>
      <c r="AR20" s="233"/>
      <c r="AS20" s="235"/>
      <c r="AT20" s="235"/>
      <c r="AU20" s="234">
        <f t="shared" si="16"/>
        <v>0</v>
      </c>
      <c r="AV20" s="233"/>
      <c r="AW20" s="235"/>
      <c r="AX20" s="235"/>
      <c r="AY20" s="234">
        <f t="shared" si="17"/>
        <v>0</v>
      </c>
      <c r="AZ20" s="233"/>
      <c r="BA20" s="235"/>
      <c r="BB20" s="235"/>
      <c r="BC20" s="234">
        <f t="shared" si="18"/>
        <v>0</v>
      </c>
      <c r="BD20" s="233"/>
      <c r="BE20" s="235"/>
      <c r="BF20" s="235"/>
      <c r="BG20" s="234">
        <f t="shared" si="9"/>
        <v>0</v>
      </c>
      <c r="BH20" s="233"/>
      <c r="BI20" s="235"/>
      <c r="BJ20" s="235"/>
      <c r="BK20" s="234">
        <f t="shared" si="10"/>
        <v>0</v>
      </c>
      <c r="BL20" s="233"/>
      <c r="BM20" s="235"/>
      <c r="BN20" s="235"/>
      <c r="BO20" s="234">
        <f t="shared" si="11"/>
        <v>0</v>
      </c>
      <c r="BP20" s="233"/>
      <c r="BQ20" s="235"/>
      <c r="BR20" s="235"/>
      <c r="BS20" s="234">
        <f t="shared" si="19"/>
        <v>0</v>
      </c>
      <c r="BT20" s="233"/>
      <c r="BU20" s="235"/>
      <c r="BV20" s="235"/>
      <c r="BW20" s="234">
        <f t="shared" si="20"/>
        <v>0</v>
      </c>
      <c r="BX20" s="233"/>
      <c r="BY20" s="235"/>
      <c r="BZ20" s="235"/>
      <c r="CA20" s="234">
        <f t="shared" si="21"/>
        <v>0</v>
      </c>
      <c r="CB20" s="233"/>
      <c r="CC20" s="235"/>
      <c r="CD20" s="235"/>
      <c r="CE20" s="234">
        <f t="shared" si="12"/>
        <v>0</v>
      </c>
      <c r="CF20" s="233"/>
      <c r="CG20" s="235"/>
      <c r="CH20" s="235"/>
      <c r="CI20" s="234">
        <f t="shared" si="13"/>
        <v>0</v>
      </c>
      <c r="CJ20" s="233"/>
      <c r="CK20" s="233"/>
      <c r="CL20" s="233"/>
      <c r="CM20" s="234">
        <f t="shared" si="14"/>
        <v>0</v>
      </c>
      <c r="CN20" s="233"/>
      <c r="CO20" s="235"/>
      <c r="CP20" s="235"/>
      <c r="CQ20" s="234">
        <f t="shared" si="22"/>
        <v>0</v>
      </c>
      <c r="CR20" s="233"/>
      <c r="CS20" s="235"/>
      <c r="CT20" s="235"/>
      <c r="CU20" s="234">
        <f t="shared" si="23"/>
        <v>0</v>
      </c>
      <c r="CV20" s="233"/>
      <c r="CW20" s="235"/>
      <c r="CX20" s="235"/>
      <c r="CY20" s="234">
        <f t="shared" si="24"/>
        <v>0</v>
      </c>
    </row>
    <row r="21" spans="2:103" ht="12.75" customHeight="1">
      <c r="B21" s="230">
        <v>6</v>
      </c>
      <c r="C21" s="503" t="str">
        <f>[2]QCI!C20</f>
        <v>Serviços Complementares</v>
      </c>
      <c r="D21" s="504"/>
      <c r="E21" s="505"/>
      <c r="F21" s="231">
        <f>QCI!Y20</f>
        <v>117499.93</v>
      </c>
      <c r="G21" s="232">
        <f t="shared" si="0"/>
        <v>3.8343962373057094E-2</v>
      </c>
      <c r="H21" s="233"/>
      <c r="I21" s="233"/>
      <c r="J21" s="233"/>
      <c r="K21" s="234">
        <f t="shared" si="15"/>
        <v>0</v>
      </c>
      <c r="L21" s="233"/>
      <c r="M21" s="233"/>
      <c r="N21" s="233"/>
      <c r="O21" s="234">
        <f t="shared" si="1"/>
        <v>0</v>
      </c>
      <c r="P21" s="233"/>
      <c r="Q21" s="233"/>
      <c r="R21" s="233"/>
      <c r="S21" s="234">
        <f t="shared" si="2"/>
        <v>0</v>
      </c>
      <c r="T21" s="233"/>
      <c r="U21" s="233"/>
      <c r="V21" s="233"/>
      <c r="W21" s="234">
        <f t="shared" si="3"/>
        <v>0</v>
      </c>
      <c r="X21" s="233"/>
      <c r="Y21" s="233"/>
      <c r="Z21" s="233"/>
      <c r="AA21" s="234">
        <f t="shared" si="4"/>
        <v>0</v>
      </c>
      <c r="AB21" s="233"/>
      <c r="AC21" s="235"/>
      <c r="AD21" s="235"/>
      <c r="AE21" s="234">
        <f t="shared" si="5"/>
        <v>0</v>
      </c>
      <c r="AF21" s="233"/>
      <c r="AG21" s="233"/>
      <c r="AH21" s="233"/>
      <c r="AI21" s="234">
        <f t="shared" si="6"/>
        <v>0</v>
      </c>
      <c r="AJ21" s="233"/>
      <c r="AK21" s="235"/>
      <c r="AL21" s="235"/>
      <c r="AM21" s="234">
        <f t="shared" si="7"/>
        <v>0</v>
      </c>
      <c r="AN21" s="233"/>
      <c r="AO21" s="235"/>
      <c r="AP21" s="235"/>
      <c r="AQ21" s="234">
        <f t="shared" si="8"/>
        <v>0</v>
      </c>
      <c r="AR21" s="233"/>
      <c r="AS21" s="235"/>
      <c r="AT21" s="235"/>
      <c r="AU21" s="234">
        <f t="shared" si="16"/>
        <v>0</v>
      </c>
      <c r="AV21" s="233"/>
      <c r="AW21" s="235"/>
      <c r="AX21" s="235"/>
      <c r="AY21" s="234">
        <f t="shared" si="17"/>
        <v>0</v>
      </c>
      <c r="AZ21" s="233"/>
      <c r="BA21" s="235"/>
      <c r="BB21" s="235"/>
      <c r="BC21" s="234">
        <f t="shared" si="18"/>
        <v>0</v>
      </c>
      <c r="BD21" s="233"/>
      <c r="BE21" s="235"/>
      <c r="BF21" s="235"/>
      <c r="BG21" s="234">
        <f t="shared" si="9"/>
        <v>0</v>
      </c>
      <c r="BH21" s="233"/>
      <c r="BI21" s="235"/>
      <c r="BJ21" s="235"/>
      <c r="BK21" s="234">
        <f t="shared" si="10"/>
        <v>0</v>
      </c>
      <c r="BL21" s="233"/>
      <c r="BM21" s="235"/>
      <c r="BN21" s="235"/>
      <c r="BO21" s="234">
        <f t="shared" si="11"/>
        <v>0</v>
      </c>
      <c r="BP21" s="233"/>
      <c r="BQ21" s="235"/>
      <c r="BR21" s="235"/>
      <c r="BS21" s="234">
        <f t="shared" si="19"/>
        <v>0</v>
      </c>
      <c r="BT21" s="233"/>
      <c r="BU21" s="235"/>
      <c r="BV21" s="235"/>
      <c r="BW21" s="234">
        <f t="shared" si="20"/>
        <v>0</v>
      </c>
      <c r="BX21" s="233"/>
      <c r="BY21" s="235"/>
      <c r="BZ21" s="235"/>
      <c r="CA21" s="234">
        <f t="shared" si="21"/>
        <v>0</v>
      </c>
      <c r="CB21" s="233"/>
      <c r="CC21" s="235"/>
      <c r="CD21" s="235"/>
      <c r="CE21" s="234">
        <f t="shared" si="12"/>
        <v>0</v>
      </c>
      <c r="CF21" s="233"/>
      <c r="CG21" s="235"/>
      <c r="CH21" s="235"/>
      <c r="CI21" s="234">
        <f t="shared" si="13"/>
        <v>0</v>
      </c>
      <c r="CJ21" s="233"/>
      <c r="CK21" s="233"/>
      <c r="CL21" s="233"/>
      <c r="CM21" s="234">
        <f t="shared" si="14"/>
        <v>0</v>
      </c>
      <c r="CN21" s="233"/>
      <c r="CO21" s="235"/>
      <c r="CP21" s="235"/>
      <c r="CQ21" s="234">
        <f t="shared" si="22"/>
        <v>0</v>
      </c>
      <c r="CR21" s="233"/>
      <c r="CS21" s="235"/>
      <c r="CT21" s="235"/>
      <c r="CU21" s="234">
        <f t="shared" si="23"/>
        <v>0</v>
      </c>
      <c r="CV21" s="233"/>
      <c r="CW21" s="235"/>
      <c r="CX21" s="235"/>
      <c r="CY21" s="234">
        <f t="shared" si="24"/>
        <v>0</v>
      </c>
    </row>
    <row r="22" spans="2:103" ht="12.75" customHeight="1">
      <c r="B22" s="230">
        <v>7</v>
      </c>
      <c r="C22" s="503" t="str">
        <f>[2]QCI!C21</f>
        <v>Galerias, Drenos e Conexos</v>
      </c>
      <c r="D22" s="504"/>
      <c r="E22" s="505"/>
      <c r="F22" s="231">
        <f>QCI!Y21</f>
        <v>33889.51</v>
      </c>
      <c r="G22" s="232">
        <f t="shared" si="0"/>
        <v>1.1059224429166403E-2</v>
      </c>
      <c r="H22" s="233"/>
      <c r="I22" s="233"/>
      <c r="J22" s="233"/>
      <c r="K22" s="234">
        <f t="shared" si="15"/>
        <v>0</v>
      </c>
      <c r="L22" s="233"/>
      <c r="M22" s="233"/>
      <c r="N22" s="233"/>
      <c r="O22" s="234">
        <f t="shared" si="1"/>
        <v>0</v>
      </c>
      <c r="P22" s="233"/>
      <c r="Q22" s="233"/>
      <c r="R22" s="233"/>
      <c r="S22" s="234">
        <f t="shared" si="2"/>
        <v>0</v>
      </c>
      <c r="T22" s="233"/>
      <c r="U22" s="233"/>
      <c r="V22" s="233"/>
      <c r="W22" s="234">
        <f t="shared" si="3"/>
        <v>0</v>
      </c>
      <c r="X22" s="233"/>
      <c r="Y22" s="233"/>
      <c r="Z22" s="233"/>
      <c r="AA22" s="234">
        <f t="shared" si="4"/>
        <v>0</v>
      </c>
      <c r="AB22" s="233"/>
      <c r="AC22" s="235"/>
      <c r="AD22" s="235"/>
      <c r="AE22" s="234">
        <f t="shared" si="5"/>
        <v>0</v>
      </c>
      <c r="AF22" s="233"/>
      <c r="AG22" s="233"/>
      <c r="AH22" s="233"/>
      <c r="AI22" s="234">
        <f t="shared" si="6"/>
        <v>0</v>
      </c>
      <c r="AJ22" s="233"/>
      <c r="AK22" s="235"/>
      <c r="AL22" s="235"/>
      <c r="AM22" s="234">
        <f t="shared" si="7"/>
        <v>0</v>
      </c>
      <c r="AN22" s="233"/>
      <c r="AO22" s="235"/>
      <c r="AP22" s="235"/>
      <c r="AQ22" s="234">
        <f t="shared" si="8"/>
        <v>0</v>
      </c>
      <c r="AR22" s="233"/>
      <c r="AS22" s="235"/>
      <c r="AT22" s="235"/>
      <c r="AU22" s="234">
        <f t="shared" si="16"/>
        <v>0</v>
      </c>
      <c r="AV22" s="233"/>
      <c r="AW22" s="235"/>
      <c r="AX22" s="235"/>
      <c r="AY22" s="234">
        <f t="shared" si="17"/>
        <v>0</v>
      </c>
      <c r="AZ22" s="233"/>
      <c r="BA22" s="235"/>
      <c r="BB22" s="235"/>
      <c r="BC22" s="234">
        <f t="shared" si="18"/>
        <v>0</v>
      </c>
      <c r="BD22" s="233"/>
      <c r="BE22" s="235"/>
      <c r="BF22" s="235"/>
      <c r="BG22" s="234">
        <f t="shared" si="9"/>
        <v>0</v>
      </c>
      <c r="BH22" s="233"/>
      <c r="BI22" s="235"/>
      <c r="BJ22" s="235"/>
      <c r="BK22" s="234">
        <f t="shared" si="10"/>
        <v>0</v>
      </c>
      <c r="BL22" s="233"/>
      <c r="BM22" s="235"/>
      <c r="BN22" s="235"/>
      <c r="BO22" s="234">
        <f t="shared" si="11"/>
        <v>0</v>
      </c>
      <c r="BP22" s="233"/>
      <c r="BQ22" s="235"/>
      <c r="BR22" s="235"/>
      <c r="BS22" s="234">
        <f t="shared" si="19"/>
        <v>0</v>
      </c>
      <c r="BT22" s="233"/>
      <c r="BU22" s="235"/>
      <c r="BV22" s="235"/>
      <c r="BW22" s="234">
        <f t="shared" si="20"/>
        <v>0</v>
      </c>
      <c r="BX22" s="233"/>
      <c r="BY22" s="235"/>
      <c r="BZ22" s="235"/>
      <c r="CA22" s="234">
        <f t="shared" si="21"/>
        <v>0</v>
      </c>
      <c r="CB22" s="233"/>
      <c r="CC22" s="235"/>
      <c r="CD22" s="235"/>
      <c r="CE22" s="234">
        <f t="shared" si="12"/>
        <v>0</v>
      </c>
      <c r="CF22" s="233"/>
      <c r="CG22" s="235"/>
      <c r="CH22" s="235"/>
      <c r="CI22" s="234">
        <f t="shared" si="13"/>
        <v>0</v>
      </c>
      <c r="CJ22" s="233"/>
      <c r="CK22" s="233"/>
      <c r="CL22" s="233"/>
      <c r="CM22" s="234">
        <f t="shared" si="14"/>
        <v>0</v>
      </c>
      <c r="CN22" s="233"/>
      <c r="CO22" s="235"/>
      <c r="CP22" s="235"/>
      <c r="CQ22" s="234">
        <f t="shared" si="22"/>
        <v>0</v>
      </c>
      <c r="CR22" s="233"/>
      <c r="CS22" s="235"/>
      <c r="CT22" s="235"/>
      <c r="CU22" s="234">
        <f t="shared" si="23"/>
        <v>0</v>
      </c>
      <c r="CV22" s="233"/>
      <c r="CW22" s="235"/>
      <c r="CX22" s="235"/>
      <c r="CY22" s="234">
        <f t="shared" si="24"/>
        <v>0</v>
      </c>
    </row>
    <row r="23" spans="2:103" ht="12.75" customHeight="1">
      <c r="B23" s="230">
        <v>8</v>
      </c>
      <c r="C23" s="503" t="str">
        <f>[2]QCI!C22</f>
        <v>Argamassas, Injeções e Consolidações</v>
      </c>
      <c r="D23" s="504"/>
      <c r="E23" s="505"/>
      <c r="F23" s="231">
        <f>QCI!Y22</f>
        <v>18602.3</v>
      </c>
      <c r="G23" s="232">
        <f t="shared" si="0"/>
        <v>6.0705218399050966E-3</v>
      </c>
      <c r="H23" s="233"/>
      <c r="I23" s="233"/>
      <c r="J23" s="233"/>
      <c r="K23" s="234">
        <f t="shared" si="15"/>
        <v>0</v>
      </c>
      <c r="L23" s="233"/>
      <c r="M23" s="233"/>
      <c r="N23" s="233"/>
      <c r="O23" s="234">
        <f t="shared" si="1"/>
        <v>0</v>
      </c>
      <c r="P23" s="233"/>
      <c r="Q23" s="233"/>
      <c r="R23" s="233"/>
      <c r="S23" s="234">
        <f t="shared" si="2"/>
        <v>0</v>
      </c>
      <c r="T23" s="233"/>
      <c r="U23" s="233"/>
      <c r="V23" s="233"/>
      <c r="W23" s="234">
        <f t="shared" si="3"/>
        <v>0</v>
      </c>
      <c r="X23" s="233"/>
      <c r="Y23" s="233"/>
      <c r="Z23" s="233"/>
      <c r="AA23" s="234">
        <f t="shared" si="4"/>
        <v>0</v>
      </c>
      <c r="AB23" s="233"/>
      <c r="AC23" s="235"/>
      <c r="AD23" s="235"/>
      <c r="AE23" s="234">
        <f t="shared" si="5"/>
        <v>0</v>
      </c>
      <c r="AF23" s="233"/>
      <c r="AG23" s="233"/>
      <c r="AH23" s="233"/>
      <c r="AI23" s="234">
        <f t="shared" si="6"/>
        <v>0</v>
      </c>
      <c r="AJ23" s="233"/>
      <c r="AK23" s="235"/>
      <c r="AL23" s="235"/>
      <c r="AM23" s="234">
        <f t="shared" si="7"/>
        <v>0</v>
      </c>
      <c r="AN23" s="233"/>
      <c r="AO23" s="235"/>
      <c r="AP23" s="235"/>
      <c r="AQ23" s="234">
        <f t="shared" si="8"/>
        <v>0</v>
      </c>
      <c r="AR23" s="233"/>
      <c r="AS23" s="235"/>
      <c r="AT23" s="235"/>
      <c r="AU23" s="234">
        <f t="shared" si="16"/>
        <v>0</v>
      </c>
      <c r="AV23" s="233"/>
      <c r="AW23" s="235"/>
      <c r="AX23" s="235"/>
      <c r="AY23" s="234">
        <f t="shared" si="17"/>
        <v>0</v>
      </c>
      <c r="AZ23" s="233"/>
      <c r="BA23" s="235"/>
      <c r="BB23" s="235"/>
      <c r="BC23" s="234">
        <f t="shared" si="18"/>
        <v>0</v>
      </c>
      <c r="BD23" s="233"/>
      <c r="BE23" s="235"/>
      <c r="BF23" s="235"/>
      <c r="BG23" s="234">
        <f t="shared" si="9"/>
        <v>0</v>
      </c>
      <c r="BH23" s="233"/>
      <c r="BI23" s="235"/>
      <c r="BJ23" s="235"/>
      <c r="BK23" s="234">
        <f t="shared" si="10"/>
        <v>0</v>
      </c>
      <c r="BL23" s="233"/>
      <c r="BM23" s="235"/>
      <c r="BN23" s="235"/>
      <c r="BO23" s="234">
        <f t="shared" si="11"/>
        <v>0</v>
      </c>
      <c r="BP23" s="233"/>
      <c r="BQ23" s="235"/>
      <c r="BR23" s="235"/>
      <c r="BS23" s="234">
        <f t="shared" si="19"/>
        <v>0</v>
      </c>
      <c r="BT23" s="233"/>
      <c r="BU23" s="235"/>
      <c r="BV23" s="235"/>
      <c r="BW23" s="234">
        <f t="shared" si="20"/>
        <v>0</v>
      </c>
      <c r="BX23" s="233"/>
      <c r="BY23" s="235"/>
      <c r="BZ23" s="235"/>
      <c r="CA23" s="234">
        <f t="shared" si="21"/>
        <v>0</v>
      </c>
      <c r="CB23" s="233"/>
      <c r="CC23" s="235"/>
      <c r="CD23" s="235"/>
      <c r="CE23" s="234">
        <f t="shared" si="12"/>
        <v>0</v>
      </c>
      <c r="CF23" s="233"/>
      <c r="CG23" s="235"/>
      <c r="CH23" s="235"/>
      <c r="CI23" s="234">
        <f t="shared" si="13"/>
        <v>0</v>
      </c>
      <c r="CJ23" s="233"/>
      <c r="CK23" s="233"/>
      <c r="CL23" s="233"/>
      <c r="CM23" s="234">
        <f t="shared" si="14"/>
        <v>0</v>
      </c>
      <c r="CN23" s="233"/>
      <c r="CO23" s="235"/>
      <c r="CP23" s="235"/>
      <c r="CQ23" s="234">
        <f t="shared" si="22"/>
        <v>0</v>
      </c>
      <c r="CR23" s="233"/>
      <c r="CS23" s="235"/>
      <c r="CT23" s="235"/>
      <c r="CU23" s="234">
        <f t="shared" si="23"/>
        <v>0</v>
      </c>
      <c r="CV23" s="233"/>
      <c r="CW23" s="235"/>
      <c r="CX23" s="235"/>
      <c r="CY23" s="234">
        <f t="shared" si="24"/>
        <v>0</v>
      </c>
    </row>
    <row r="24" spans="2:103" ht="12.75" customHeight="1">
      <c r="B24" s="230">
        <v>9</v>
      </c>
      <c r="C24" s="503" t="str">
        <f>[2]QCI!C23</f>
        <v>Bases e Pavimentos</v>
      </c>
      <c r="D24" s="504"/>
      <c r="E24" s="505"/>
      <c r="F24" s="231">
        <f>QCI!Y23</f>
        <v>31416.74</v>
      </c>
      <c r="G24" s="232">
        <f t="shared" si="0"/>
        <v>1.025228097109605E-2</v>
      </c>
      <c r="H24" s="233"/>
      <c r="I24" s="233"/>
      <c r="J24" s="233"/>
      <c r="K24" s="234">
        <f t="shared" si="15"/>
        <v>0</v>
      </c>
      <c r="L24" s="233"/>
      <c r="M24" s="233"/>
      <c r="N24" s="233"/>
      <c r="O24" s="234">
        <f t="shared" si="1"/>
        <v>0</v>
      </c>
      <c r="P24" s="233"/>
      <c r="Q24" s="233"/>
      <c r="R24" s="233"/>
      <c r="S24" s="234">
        <f t="shared" si="2"/>
        <v>0</v>
      </c>
      <c r="T24" s="233"/>
      <c r="U24" s="233"/>
      <c r="V24" s="233"/>
      <c r="W24" s="234">
        <f t="shared" si="3"/>
        <v>0</v>
      </c>
      <c r="X24" s="233"/>
      <c r="Y24" s="233"/>
      <c r="Z24" s="233"/>
      <c r="AA24" s="234">
        <f t="shared" si="4"/>
        <v>0</v>
      </c>
      <c r="AB24" s="233"/>
      <c r="AC24" s="235"/>
      <c r="AD24" s="235"/>
      <c r="AE24" s="234">
        <f t="shared" si="5"/>
        <v>0</v>
      </c>
      <c r="AF24" s="233"/>
      <c r="AG24" s="233"/>
      <c r="AH24" s="233"/>
      <c r="AI24" s="234">
        <f t="shared" si="6"/>
        <v>0</v>
      </c>
      <c r="AJ24" s="233"/>
      <c r="AK24" s="235"/>
      <c r="AL24" s="235"/>
      <c r="AM24" s="234">
        <f t="shared" si="7"/>
        <v>0</v>
      </c>
      <c r="AN24" s="233"/>
      <c r="AO24" s="235"/>
      <c r="AP24" s="235"/>
      <c r="AQ24" s="234">
        <f t="shared" si="8"/>
        <v>0</v>
      </c>
      <c r="AR24" s="233"/>
      <c r="AS24" s="235"/>
      <c r="AT24" s="235"/>
      <c r="AU24" s="234">
        <f t="shared" si="16"/>
        <v>0</v>
      </c>
      <c r="AV24" s="233"/>
      <c r="AW24" s="235"/>
      <c r="AX24" s="235"/>
      <c r="AY24" s="234">
        <f t="shared" si="17"/>
        <v>0</v>
      </c>
      <c r="AZ24" s="233"/>
      <c r="BA24" s="235"/>
      <c r="BB24" s="235"/>
      <c r="BC24" s="234">
        <f t="shared" si="18"/>
        <v>0</v>
      </c>
      <c r="BD24" s="233"/>
      <c r="BE24" s="235"/>
      <c r="BF24" s="235"/>
      <c r="BG24" s="234">
        <f t="shared" si="9"/>
        <v>0</v>
      </c>
      <c r="BH24" s="233"/>
      <c r="BI24" s="235"/>
      <c r="BJ24" s="235"/>
      <c r="BK24" s="234">
        <f t="shared" si="10"/>
        <v>0</v>
      </c>
      <c r="BL24" s="233"/>
      <c r="BM24" s="235"/>
      <c r="BN24" s="235"/>
      <c r="BO24" s="234">
        <f t="shared" si="11"/>
        <v>0</v>
      </c>
      <c r="BP24" s="233"/>
      <c r="BQ24" s="235"/>
      <c r="BR24" s="235"/>
      <c r="BS24" s="234">
        <f t="shared" si="19"/>
        <v>0</v>
      </c>
      <c r="BT24" s="233"/>
      <c r="BU24" s="235"/>
      <c r="BV24" s="235"/>
      <c r="BW24" s="234">
        <f t="shared" si="20"/>
        <v>0</v>
      </c>
      <c r="BX24" s="233"/>
      <c r="BY24" s="235"/>
      <c r="BZ24" s="235"/>
      <c r="CA24" s="234">
        <f t="shared" si="21"/>
        <v>0</v>
      </c>
      <c r="CB24" s="233"/>
      <c r="CC24" s="235"/>
      <c r="CD24" s="235"/>
      <c r="CE24" s="234">
        <f t="shared" si="12"/>
        <v>0</v>
      </c>
      <c r="CF24" s="233"/>
      <c r="CG24" s="235"/>
      <c r="CH24" s="235"/>
      <c r="CI24" s="234">
        <f t="shared" si="13"/>
        <v>0</v>
      </c>
      <c r="CJ24" s="233"/>
      <c r="CK24" s="233"/>
      <c r="CL24" s="233"/>
      <c r="CM24" s="234">
        <f t="shared" si="14"/>
        <v>0</v>
      </c>
      <c r="CN24" s="233"/>
      <c r="CO24" s="235"/>
      <c r="CP24" s="235"/>
      <c r="CQ24" s="234">
        <f t="shared" si="22"/>
        <v>0</v>
      </c>
      <c r="CR24" s="233"/>
      <c r="CS24" s="235"/>
      <c r="CT24" s="235"/>
      <c r="CU24" s="234">
        <f t="shared" si="23"/>
        <v>0</v>
      </c>
      <c r="CV24" s="233"/>
      <c r="CW24" s="235"/>
      <c r="CX24" s="235"/>
      <c r="CY24" s="234">
        <f t="shared" si="24"/>
        <v>0</v>
      </c>
    </row>
    <row r="25" spans="2:103" ht="12.75" customHeight="1">
      <c r="B25" s="230">
        <v>10</v>
      </c>
      <c r="C25" s="503" t="str">
        <f>[2]QCI!C24</f>
        <v>Serviços de Parques e Jardins</v>
      </c>
      <c r="D25" s="504"/>
      <c r="E25" s="505"/>
      <c r="F25" s="231">
        <f>QCI!Y24</f>
        <v>6377.9699999999993</v>
      </c>
      <c r="G25" s="232">
        <f t="shared" si="0"/>
        <v>2.08133436076504E-3</v>
      </c>
      <c r="H25" s="233"/>
      <c r="I25" s="233"/>
      <c r="J25" s="233"/>
      <c r="K25" s="234">
        <f t="shared" si="15"/>
        <v>0</v>
      </c>
      <c r="L25" s="233"/>
      <c r="M25" s="233"/>
      <c r="N25" s="233"/>
      <c r="O25" s="234">
        <f t="shared" si="1"/>
        <v>0</v>
      </c>
      <c r="P25" s="233"/>
      <c r="Q25" s="233"/>
      <c r="R25" s="233"/>
      <c r="S25" s="234">
        <f t="shared" si="2"/>
        <v>0</v>
      </c>
      <c r="T25" s="233"/>
      <c r="U25" s="233"/>
      <c r="V25" s="233"/>
      <c r="W25" s="234">
        <f t="shared" si="3"/>
        <v>0</v>
      </c>
      <c r="X25" s="233"/>
      <c r="Y25" s="233"/>
      <c r="Z25" s="233"/>
      <c r="AA25" s="234">
        <f t="shared" si="4"/>
        <v>0</v>
      </c>
      <c r="AB25" s="233"/>
      <c r="AC25" s="235"/>
      <c r="AD25" s="235"/>
      <c r="AE25" s="234">
        <f t="shared" si="5"/>
        <v>0</v>
      </c>
      <c r="AF25" s="233"/>
      <c r="AG25" s="233"/>
      <c r="AH25" s="233"/>
      <c r="AI25" s="234">
        <f t="shared" si="6"/>
        <v>0</v>
      </c>
      <c r="AJ25" s="233"/>
      <c r="AK25" s="235"/>
      <c r="AL25" s="235"/>
      <c r="AM25" s="234">
        <f t="shared" si="7"/>
        <v>0</v>
      </c>
      <c r="AN25" s="233"/>
      <c r="AO25" s="235"/>
      <c r="AP25" s="235"/>
      <c r="AQ25" s="234">
        <f t="shared" si="8"/>
        <v>0</v>
      </c>
      <c r="AR25" s="233"/>
      <c r="AS25" s="235"/>
      <c r="AT25" s="235"/>
      <c r="AU25" s="234">
        <f t="shared" si="16"/>
        <v>0</v>
      </c>
      <c r="AV25" s="233"/>
      <c r="AW25" s="235"/>
      <c r="AX25" s="235"/>
      <c r="AY25" s="234">
        <f t="shared" si="17"/>
        <v>0</v>
      </c>
      <c r="AZ25" s="233"/>
      <c r="BA25" s="235"/>
      <c r="BB25" s="235"/>
      <c r="BC25" s="234">
        <f t="shared" si="18"/>
        <v>0</v>
      </c>
      <c r="BD25" s="233"/>
      <c r="BE25" s="235"/>
      <c r="BF25" s="235"/>
      <c r="BG25" s="234">
        <f t="shared" si="9"/>
        <v>0</v>
      </c>
      <c r="BH25" s="233"/>
      <c r="BI25" s="235"/>
      <c r="BJ25" s="235"/>
      <c r="BK25" s="234">
        <f t="shared" si="10"/>
        <v>0</v>
      </c>
      <c r="BL25" s="233"/>
      <c r="BM25" s="235"/>
      <c r="BN25" s="235"/>
      <c r="BO25" s="234">
        <f t="shared" si="11"/>
        <v>0</v>
      </c>
      <c r="BP25" s="233"/>
      <c r="BQ25" s="235"/>
      <c r="BR25" s="235"/>
      <c r="BS25" s="234">
        <f t="shared" si="19"/>
        <v>0</v>
      </c>
      <c r="BT25" s="233"/>
      <c r="BU25" s="235"/>
      <c r="BV25" s="235"/>
      <c r="BW25" s="234">
        <f t="shared" si="20"/>
        <v>0</v>
      </c>
      <c r="BX25" s="233"/>
      <c r="BY25" s="235"/>
      <c r="BZ25" s="235"/>
      <c r="CA25" s="234">
        <f t="shared" si="21"/>
        <v>0</v>
      </c>
      <c r="CB25" s="233"/>
      <c r="CC25" s="235"/>
      <c r="CD25" s="235"/>
      <c r="CE25" s="234">
        <f t="shared" si="12"/>
        <v>0</v>
      </c>
      <c r="CF25" s="233"/>
      <c r="CG25" s="235"/>
      <c r="CH25" s="235"/>
      <c r="CI25" s="234">
        <f t="shared" si="13"/>
        <v>0</v>
      </c>
      <c r="CJ25" s="233"/>
      <c r="CK25" s="233"/>
      <c r="CL25" s="233"/>
      <c r="CM25" s="234">
        <f t="shared" si="14"/>
        <v>0</v>
      </c>
      <c r="CN25" s="233"/>
      <c r="CO25" s="235"/>
      <c r="CP25" s="235"/>
      <c r="CQ25" s="234">
        <f t="shared" si="22"/>
        <v>0</v>
      </c>
      <c r="CR25" s="233"/>
      <c r="CS25" s="235"/>
      <c r="CT25" s="235"/>
      <c r="CU25" s="234">
        <f t="shared" si="23"/>
        <v>0</v>
      </c>
      <c r="CV25" s="233"/>
      <c r="CW25" s="235"/>
      <c r="CX25" s="235"/>
      <c r="CY25" s="234">
        <f t="shared" si="24"/>
        <v>0</v>
      </c>
    </row>
    <row r="26" spans="2:103" ht="12.75" customHeight="1">
      <c r="B26" s="230">
        <v>11</v>
      </c>
      <c r="C26" s="503" t="str">
        <f>[2]QCI!C25</f>
        <v>Estruturas</v>
      </c>
      <c r="D26" s="504"/>
      <c r="E26" s="505"/>
      <c r="F26" s="231">
        <f>QCI!Y25</f>
        <v>735394.79999999993</v>
      </c>
      <c r="G26" s="232">
        <f t="shared" si="0"/>
        <v>0.23998270076026298</v>
      </c>
      <c r="H26" s="233"/>
      <c r="I26" s="233"/>
      <c r="J26" s="233"/>
      <c r="K26" s="234">
        <f t="shared" si="15"/>
        <v>0</v>
      </c>
      <c r="L26" s="233"/>
      <c r="M26" s="233"/>
      <c r="N26" s="233"/>
      <c r="O26" s="234">
        <f t="shared" si="1"/>
        <v>0</v>
      </c>
      <c r="P26" s="233"/>
      <c r="Q26" s="233"/>
      <c r="R26" s="233"/>
      <c r="S26" s="234">
        <f t="shared" si="2"/>
        <v>0</v>
      </c>
      <c r="T26" s="233"/>
      <c r="U26" s="233"/>
      <c r="V26" s="233"/>
      <c r="W26" s="234">
        <f t="shared" si="3"/>
        <v>0</v>
      </c>
      <c r="X26" s="233"/>
      <c r="Y26" s="233"/>
      <c r="Z26" s="233"/>
      <c r="AA26" s="234">
        <f t="shared" si="4"/>
        <v>0</v>
      </c>
      <c r="AB26" s="233"/>
      <c r="AC26" s="235"/>
      <c r="AD26" s="235"/>
      <c r="AE26" s="234">
        <f t="shared" si="5"/>
        <v>0</v>
      </c>
      <c r="AF26" s="233"/>
      <c r="AG26" s="233"/>
      <c r="AH26" s="233"/>
      <c r="AI26" s="234">
        <f t="shared" si="6"/>
        <v>0</v>
      </c>
      <c r="AJ26" s="233"/>
      <c r="AK26" s="235"/>
      <c r="AL26" s="235"/>
      <c r="AM26" s="234">
        <f t="shared" si="7"/>
        <v>0</v>
      </c>
      <c r="AN26" s="233"/>
      <c r="AO26" s="235"/>
      <c r="AP26" s="235"/>
      <c r="AQ26" s="234">
        <f t="shared" si="8"/>
        <v>0</v>
      </c>
      <c r="AR26" s="233"/>
      <c r="AS26" s="235"/>
      <c r="AT26" s="235"/>
      <c r="AU26" s="234">
        <f t="shared" si="16"/>
        <v>0</v>
      </c>
      <c r="AV26" s="233"/>
      <c r="AW26" s="235"/>
      <c r="AX26" s="235"/>
      <c r="AY26" s="234">
        <f t="shared" si="17"/>
        <v>0</v>
      </c>
      <c r="AZ26" s="233"/>
      <c r="BA26" s="235"/>
      <c r="BB26" s="235"/>
      <c r="BC26" s="234">
        <f t="shared" si="18"/>
        <v>0</v>
      </c>
      <c r="BD26" s="233"/>
      <c r="BE26" s="235"/>
      <c r="BF26" s="235"/>
      <c r="BG26" s="234">
        <f t="shared" si="9"/>
        <v>0</v>
      </c>
      <c r="BH26" s="233"/>
      <c r="BI26" s="235"/>
      <c r="BJ26" s="235"/>
      <c r="BK26" s="234">
        <f t="shared" si="10"/>
        <v>0</v>
      </c>
      <c r="BL26" s="233"/>
      <c r="BM26" s="235"/>
      <c r="BN26" s="235"/>
      <c r="BO26" s="234">
        <f t="shared" si="11"/>
        <v>0</v>
      </c>
      <c r="BP26" s="233"/>
      <c r="BQ26" s="235"/>
      <c r="BR26" s="235"/>
      <c r="BS26" s="234">
        <f t="shared" si="19"/>
        <v>0</v>
      </c>
      <c r="BT26" s="233"/>
      <c r="BU26" s="235"/>
      <c r="BV26" s="235"/>
      <c r="BW26" s="234">
        <f t="shared" si="20"/>
        <v>0</v>
      </c>
      <c r="BX26" s="233"/>
      <c r="BY26" s="235"/>
      <c r="BZ26" s="235"/>
      <c r="CA26" s="234">
        <f t="shared" si="21"/>
        <v>0</v>
      </c>
      <c r="CB26" s="233"/>
      <c r="CC26" s="235"/>
      <c r="CD26" s="235"/>
      <c r="CE26" s="234">
        <f t="shared" si="12"/>
        <v>0</v>
      </c>
      <c r="CF26" s="233"/>
      <c r="CG26" s="235"/>
      <c r="CH26" s="235"/>
      <c r="CI26" s="234">
        <f t="shared" si="13"/>
        <v>0</v>
      </c>
      <c r="CJ26" s="233"/>
      <c r="CK26" s="233"/>
      <c r="CL26" s="233"/>
      <c r="CM26" s="234">
        <f t="shared" si="14"/>
        <v>0</v>
      </c>
      <c r="CN26" s="233"/>
      <c r="CO26" s="235"/>
      <c r="CP26" s="235"/>
      <c r="CQ26" s="234">
        <f t="shared" si="22"/>
        <v>0</v>
      </c>
      <c r="CR26" s="233"/>
      <c r="CS26" s="235"/>
      <c r="CT26" s="235"/>
      <c r="CU26" s="234">
        <f t="shared" si="23"/>
        <v>0</v>
      </c>
      <c r="CV26" s="233"/>
      <c r="CW26" s="235"/>
      <c r="CX26" s="235"/>
      <c r="CY26" s="234">
        <f t="shared" si="24"/>
        <v>0</v>
      </c>
    </row>
    <row r="27" spans="2:103" ht="12.75" customHeight="1">
      <c r="B27" s="230">
        <v>12</v>
      </c>
      <c r="C27" s="503" t="str">
        <f>[2]QCI!C26</f>
        <v>Alvenarias e Divisórias</v>
      </c>
      <c r="D27" s="504"/>
      <c r="E27" s="505"/>
      <c r="F27" s="231">
        <f>QCI!Y26</f>
        <v>71069.100000000006</v>
      </c>
      <c r="G27" s="232">
        <f t="shared" si="0"/>
        <v>2.3192106550931839E-2</v>
      </c>
      <c r="H27" s="233"/>
      <c r="I27" s="233"/>
      <c r="J27" s="233"/>
      <c r="K27" s="234">
        <f t="shared" si="15"/>
        <v>0</v>
      </c>
      <c r="L27" s="233"/>
      <c r="M27" s="233"/>
      <c r="N27" s="233"/>
      <c r="O27" s="234">
        <f t="shared" si="1"/>
        <v>0</v>
      </c>
      <c r="P27" s="233"/>
      <c r="Q27" s="233"/>
      <c r="R27" s="233"/>
      <c r="S27" s="234">
        <f t="shared" si="2"/>
        <v>0</v>
      </c>
      <c r="T27" s="233"/>
      <c r="U27" s="233"/>
      <c r="V27" s="233"/>
      <c r="W27" s="234">
        <f t="shared" si="3"/>
        <v>0</v>
      </c>
      <c r="X27" s="233"/>
      <c r="Y27" s="233"/>
      <c r="Z27" s="233"/>
      <c r="AA27" s="234">
        <f t="shared" si="4"/>
        <v>0</v>
      </c>
      <c r="AB27" s="233"/>
      <c r="AC27" s="235"/>
      <c r="AD27" s="235"/>
      <c r="AE27" s="234">
        <f t="shared" si="5"/>
        <v>0</v>
      </c>
      <c r="AF27" s="233"/>
      <c r="AG27" s="233"/>
      <c r="AH27" s="233"/>
      <c r="AI27" s="234">
        <f t="shared" si="6"/>
        <v>0</v>
      </c>
      <c r="AJ27" s="233"/>
      <c r="AK27" s="235"/>
      <c r="AL27" s="235"/>
      <c r="AM27" s="234">
        <f t="shared" si="7"/>
        <v>0</v>
      </c>
      <c r="AN27" s="233"/>
      <c r="AO27" s="235"/>
      <c r="AP27" s="235"/>
      <c r="AQ27" s="234">
        <f t="shared" si="8"/>
        <v>0</v>
      </c>
      <c r="AR27" s="233"/>
      <c r="AS27" s="235"/>
      <c r="AT27" s="235"/>
      <c r="AU27" s="234">
        <f t="shared" si="16"/>
        <v>0</v>
      </c>
      <c r="AV27" s="233"/>
      <c r="AW27" s="235"/>
      <c r="AX27" s="235"/>
      <c r="AY27" s="234">
        <f t="shared" si="17"/>
        <v>0</v>
      </c>
      <c r="AZ27" s="233"/>
      <c r="BA27" s="235"/>
      <c r="BB27" s="235"/>
      <c r="BC27" s="234">
        <f t="shared" si="18"/>
        <v>0</v>
      </c>
      <c r="BD27" s="233"/>
      <c r="BE27" s="235"/>
      <c r="BF27" s="235"/>
      <c r="BG27" s="234">
        <f t="shared" si="9"/>
        <v>0</v>
      </c>
      <c r="BH27" s="233"/>
      <c r="BI27" s="235"/>
      <c r="BJ27" s="235"/>
      <c r="BK27" s="234">
        <f t="shared" si="10"/>
        <v>0</v>
      </c>
      <c r="BL27" s="233"/>
      <c r="BM27" s="235"/>
      <c r="BN27" s="235"/>
      <c r="BO27" s="234">
        <f t="shared" si="11"/>
        <v>0</v>
      </c>
      <c r="BP27" s="233"/>
      <c r="BQ27" s="235"/>
      <c r="BR27" s="235"/>
      <c r="BS27" s="234">
        <f t="shared" si="19"/>
        <v>0</v>
      </c>
      <c r="BT27" s="233"/>
      <c r="BU27" s="235"/>
      <c r="BV27" s="235"/>
      <c r="BW27" s="234">
        <f t="shared" si="20"/>
        <v>0</v>
      </c>
      <c r="BX27" s="233"/>
      <c r="BY27" s="235"/>
      <c r="BZ27" s="235"/>
      <c r="CA27" s="234">
        <f t="shared" si="21"/>
        <v>0</v>
      </c>
      <c r="CB27" s="233"/>
      <c r="CC27" s="235"/>
      <c r="CD27" s="235"/>
      <c r="CE27" s="234">
        <f t="shared" si="12"/>
        <v>0</v>
      </c>
      <c r="CF27" s="233"/>
      <c r="CG27" s="235"/>
      <c r="CH27" s="235"/>
      <c r="CI27" s="234">
        <f t="shared" si="13"/>
        <v>0</v>
      </c>
      <c r="CJ27" s="233"/>
      <c r="CK27" s="233"/>
      <c r="CL27" s="233"/>
      <c r="CM27" s="234">
        <f t="shared" si="14"/>
        <v>0</v>
      </c>
      <c r="CN27" s="233"/>
      <c r="CO27" s="235"/>
      <c r="CP27" s="235"/>
      <c r="CQ27" s="234">
        <f t="shared" si="22"/>
        <v>0</v>
      </c>
      <c r="CR27" s="233"/>
      <c r="CS27" s="235"/>
      <c r="CT27" s="235"/>
      <c r="CU27" s="234">
        <f t="shared" si="23"/>
        <v>0</v>
      </c>
      <c r="CV27" s="233"/>
      <c r="CW27" s="235"/>
      <c r="CX27" s="235"/>
      <c r="CY27" s="234">
        <f t="shared" si="24"/>
        <v>0</v>
      </c>
    </row>
    <row r="28" spans="2:103" ht="12.75" customHeight="1">
      <c r="B28" s="230">
        <v>13</v>
      </c>
      <c r="C28" s="503" t="str">
        <f>[2]QCI!C27</f>
        <v>Rvestimentos de Paredes, Tetos e Pisos</v>
      </c>
      <c r="D28" s="504"/>
      <c r="E28" s="505"/>
      <c r="F28" s="231">
        <f>QCI!Y27</f>
        <v>624986.66000000015</v>
      </c>
      <c r="G28" s="232">
        <f t="shared" si="0"/>
        <v>0.20395301490564832</v>
      </c>
      <c r="H28" s="233"/>
      <c r="I28" s="233"/>
      <c r="J28" s="233"/>
      <c r="K28" s="234">
        <f t="shared" si="15"/>
        <v>0</v>
      </c>
      <c r="L28" s="233"/>
      <c r="M28" s="233"/>
      <c r="N28" s="233"/>
      <c r="O28" s="234">
        <f t="shared" si="1"/>
        <v>0</v>
      </c>
      <c r="P28" s="233"/>
      <c r="Q28" s="233"/>
      <c r="R28" s="233"/>
      <c r="S28" s="234">
        <f t="shared" si="2"/>
        <v>0</v>
      </c>
      <c r="T28" s="233"/>
      <c r="U28" s="233"/>
      <c r="V28" s="233"/>
      <c r="W28" s="234">
        <f t="shared" si="3"/>
        <v>0</v>
      </c>
      <c r="X28" s="233"/>
      <c r="Y28" s="233"/>
      <c r="Z28" s="233"/>
      <c r="AA28" s="234">
        <f t="shared" si="4"/>
        <v>0</v>
      </c>
      <c r="AB28" s="233"/>
      <c r="AC28" s="235"/>
      <c r="AD28" s="235"/>
      <c r="AE28" s="234">
        <f t="shared" si="5"/>
        <v>0</v>
      </c>
      <c r="AF28" s="233"/>
      <c r="AG28" s="233"/>
      <c r="AH28" s="233"/>
      <c r="AI28" s="234">
        <f t="shared" si="6"/>
        <v>0</v>
      </c>
      <c r="AJ28" s="233"/>
      <c r="AK28" s="235"/>
      <c r="AL28" s="235"/>
      <c r="AM28" s="234">
        <f t="shared" si="7"/>
        <v>0</v>
      </c>
      <c r="AN28" s="233"/>
      <c r="AO28" s="235"/>
      <c r="AP28" s="235"/>
      <c r="AQ28" s="234">
        <f t="shared" si="8"/>
        <v>0</v>
      </c>
      <c r="AR28" s="233"/>
      <c r="AS28" s="235"/>
      <c r="AT28" s="235"/>
      <c r="AU28" s="234">
        <f t="shared" si="16"/>
        <v>0</v>
      </c>
      <c r="AV28" s="233"/>
      <c r="AW28" s="235"/>
      <c r="AX28" s="235"/>
      <c r="AY28" s="234">
        <f t="shared" si="17"/>
        <v>0</v>
      </c>
      <c r="AZ28" s="233"/>
      <c r="BA28" s="235"/>
      <c r="BB28" s="235"/>
      <c r="BC28" s="234">
        <f t="shared" si="18"/>
        <v>0</v>
      </c>
      <c r="BD28" s="233"/>
      <c r="BE28" s="235"/>
      <c r="BF28" s="235"/>
      <c r="BG28" s="234">
        <f t="shared" si="9"/>
        <v>0</v>
      </c>
      <c r="BH28" s="233"/>
      <c r="BI28" s="235"/>
      <c r="BJ28" s="235"/>
      <c r="BK28" s="234">
        <f t="shared" si="10"/>
        <v>0</v>
      </c>
      <c r="BL28" s="233"/>
      <c r="BM28" s="235"/>
      <c r="BN28" s="235"/>
      <c r="BO28" s="234">
        <f t="shared" si="11"/>
        <v>0</v>
      </c>
      <c r="BP28" s="233"/>
      <c r="BQ28" s="235"/>
      <c r="BR28" s="235"/>
      <c r="BS28" s="234">
        <f t="shared" si="19"/>
        <v>0</v>
      </c>
      <c r="BT28" s="233"/>
      <c r="BU28" s="235"/>
      <c r="BV28" s="235"/>
      <c r="BW28" s="234">
        <f t="shared" si="20"/>
        <v>0</v>
      </c>
      <c r="BX28" s="233"/>
      <c r="BY28" s="235"/>
      <c r="BZ28" s="235"/>
      <c r="CA28" s="234">
        <f t="shared" si="21"/>
        <v>0</v>
      </c>
      <c r="CB28" s="233"/>
      <c r="CC28" s="235"/>
      <c r="CD28" s="235"/>
      <c r="CE28" s="234">
        <f t="shared" si="12"/>
        <v>0</v>
      </c>
      <c r="CF28" s="233"/>
      <c r="CG28" s="235"/>
      <c r="CH28" s="235"/>
      <c r="CI28" s="234">
        <f t="shared" si="13"/>
        <v>0</v>
      </c>
      <c r="CJ28" s="233"/>
      <c r="CK28" s="233"/>
      <c r="CL28" s="233"/>
      <c r="CM28" s="234">
        <f t="shared" si="14"/>
        <v>0</v>
      </c>
      <c r="CN28" s="233"/>
      <c r="CO28" s="235"/>
      <c r="CP28" s="235"/>
      <c r="CQ28" s="234">
        <f t="shared" si="22"/>
        <v>0</v>
      </c>
      <c r="CR28" s="233"/>
      <c r="CS28" s="235"/>
      <c r="CT28" s="235"/>
      <c r="CU28" s="234">
        <f t="shared" si="23"/>
        <v>0</v>
      </c>
      <c r="CV28" s="233"/>
      <c r="CW28" s="235"/>
      <c r="CX28" s="235"/>
      <c r="CY28" s="234">
        <f t="shared" si="24"/>
        <v>0</v>
      </c>
    </row>
    <row r="29" spans="2:103" ht="12.75" customHeight="1">
      <c r="B29" s="230">
        <v>14</v>
      </c>
      <c r="C29" s="503" t="str">
        <f>[2]QCI!C28</f>
        <v>Esquadrias de Mad., Serralheria, Ferr. e Vidr.</v>
      </c>
      <c r="D29" s="504"/>
      <c r="E29" s="505"/>
      <c r="F29" s="231">
        <f>QCI!Y28</f>
        <v>205182.22</v>
      </c>
      <c r="G29" s="232">
        <f t="shared" si="0"/>
        <v>6.6957480938927574E-2</v>
      </c>
      <c r="H29" s="233"/>
      <c r="I29" s="233"/>
      <c r="J29" s="233"/>
      <c r="K29" s="234">
        <f t="shared" si="15"/>
        <v>0</v>
      </c>
      <c r="L29" s="233"/>
      <c r="M29" s="233"/>
      <c r="N29" s="233"/>
      <c r="O29" s="234">
        <f t="shared" si="1"/>
        <v>0</v>
      </c>
      <c r="P29" s="233"/>
      <c r="Q29" s="233"/>
      <c r="R29" s="233"/>
      <c r="S29" s="234">
        <f t="shared" si="2"/>
        <v>0</v>
      </c>
      <c r="T29" s="233"/>
      <c r="U29" s="233"/>
      <c r="V29" s="233"/>
      <c r="W29" s="234">
        <f t="shared" si="3"/>
        <v>0</v>
      </c>
      <c r="X29" s="233"/>
      <c r="Y29" s="233"/>
      <c r="Z29" s="233"/>
      <c r="AA29" s="234">
        <f t="shared" si="4"/>
        <v>0</v>
      </c>
      <c r="AB29" s="233"/>
      <c r="AC29" s="235"/>
      <c r="AD29" s="235"/>
      <c r="AE29" s="234">
        <f t="shared" si="5"/>
        <v>0</v>
      </c>
      <c r="AF29" s="233"/>
      <c r="AG29" s="233"/>
      <c r="AH29" s="233"/>
      <c r="AI29" s="234">
        <f t="shared" si="6"/>
        <v>0</v>
      </c>
      <c r="AJ29" s="233"/>
      <c r="AK29" s="235"/>
      <c r="AL29" s="235"/>
      <c r="AM29" s="234">
        <f t="shared" si="7"/>
        <v>0</v>
      </c>
      <c r="AN29" s="233"/>
      <c r="AO29" s="235"/>
      <c r="AP29" s="235"/>
      <c r="AQ29" s="234">
        <f t="shared" si="8"/>
        <v>0</v>
      </c>
      <c r="AR29" s="233"/>
      <c r="AS29" s="235"/>
      <c r="AT29" s="235"/>
      <c r="AU29" s="234">
        <f t="shared" si="16"/>
        <v>0</v>
      </c>
      <c r="AV29" s="233"/>
      <c r="AW29" s="235"/>
      <c r="AX29" s="235"/>
      <c r="AY29" s="234">
        <f t="shared" si="17"/>
        <v>0</v>
      </c>
      <c r="AZ29" s="233"/>
      <c r="BA29" s="235"/>
      <c r="BB29" s="235"/>
      <c r="BC29" s="234">
        <f t="shared" si="18"/>
        <v>0</v>
      </c>
      <c r="BD29" s="233"/>
      <c r="BE29" s="235"/>
      <c r="BF29" s="235"/>
      <c r="BG29" s="234">
        <f t="shared" si="9"/>
        <v>0</v>
      </c>
      <c r="BH29" s="233"/>
      <c r="BI29" s="235"/>
      <c r="BJ29" s="235"/>
      <c r="BK29" s="234">
        <f t="shared" si="10"/>
        <v>0</v>
      </c>
      <c r="BL29" s="233"/>
      <c r="BM29" s="235"/>
      <c r="BN29" s="235"/>
      <c r="BO29" s="234">
        <f t="shared" si="11"/>
        <v>0</v>
      </c>
      <c r="BP29" s="233"/>
      <c r="BQ29" s="235"/>
      <c r="BR29" s="235"/>
      <c r="BS29" s="234">
        <f t="shared" si="19"/>
        <v>0</v>
      </c>
      <c r="BT29" s="233"/>
      <c r="BU29" s="235"/>
      <c r="BV29" s="235"/>
      <c r="BW29" s="234">
        <f t="shared" si="20"/>
        <v>0</v>
      </c>
      <c r="BX29" s="233"/>
      <c r="BY29" s="235"/>
      <c r="BZ29" s="235"/>
      <c r="CA29" s="234">
        <f t="shared" si="21"/>
        <v>0</v>
      </c>
      <c r="CB29" s="233"/>
      <c r="CC29" s="235"/>
      <c r="CD29" s="235"/>
      <c r="CE29" s="234">
        <f t="shared" si="12"/>
        <v>0</v>
      </c>
      <c r="CF29" s="233"/>
      <c r="CG29" s="235"/>
      <c r="CH29" s="235"/>
      <c r="CI29" s="234">
        <f t="shared" si="13"/>
        <v>0</v>
      </c>
      <c r="CJ29" s="233"/>
      <c r="CK29" s="233"/>
      <c r="CL29" s="233"/>
      <c r="CM29" s="234">
        <f t="shared" si="14"/>
        <v>0</v>
      </c>
      <c r="CN29" s="233"/>
      <c r="CO29" s="235"/>
      <c r="CP29" s="235"/>
      <c r="CQ29" s="234">
        <f t="shared" si="22"/>
        <v>0</v>
      </c>
      <c r="CR29" s="233"/>
      <c r="CS29" s="235"/>
      <c r="CT29" s="235"/>
      <c r="CU29" s="234">
        <f t="shared" si="23"/>
        <v>0</v>
      </c>
      <c r="CV29" s="233"/>
      <c r="CW29" s="235"/>
      <c r="CX29" s="235"/>
      <c r="CY29" s="234">
        <f t="shared" si="24"/>
        <v>0</v>
      </c>
    </row>
    <row r="30" spans="2:103" ht="12.75" customHeight="1">
      <c r="B30" s="230">
        <v>15</v>
      </c>
      <c r="C30" s="503" t="str">
        <f>[2]QCI!C29</f>
        <v>Instalações Elétricas, Hidr., Sanit. E Mec.</v>
      </c>
      <c r="D30" s="504"/>
      <c r="E30" s="505"/>
      <c r="F30" s="231">
        <f>QCI!Y29</f>
        <v>228608.14999999997</v>
      </c>
      <c r="G30" s="232">
        <f t="shared" si="0"/>
        <v>7.4602106586567254E-2</v>
      </c>
      <c r="H30" s="233"/>
      <c r="I30" s="233"/>
      <c r="J30" s="233"/>
      <c r="K30" s="234">
        <f t="shared" si="15"/>
        <v>0</v>
      </c>
      <c r="L30" s="233"/>
      <c r="M30" s="233"/>
      <c r="N30" s="233"/>
      <c r="O30" s="234">
        <f t="shared" si="1"/>
        <v>0</v>
      </c>
      <c r="P30" s="233"/>
      <c r="Q30" s="233"/>
      <c r="R30" s="233"/>
      <c r="S30" s="234">
        <f t="shared" si="2"/>
        <v>0</v>
      </c>
      <c r="T30" s="233"/>
      <c r="U30" s="233"/>
      <c r="V30" s="233"/>
      <c r="W30" s="234">
        <f t="shared" si="3"/>
        <v>0</v>
      </c>
      <c r="X30" s="233"/>
      <c r="Y30" s="233"/>
      <c r="Z30" s="233"/>
      <c r="AA30" s="234">
        <f t="shared" si="4"/>
        <v>0</v>
      </c>
      <c r="AB30" s="233"/>
      <c r="AC30" s="235"/>
      <c r="AD30" s="235"/>
      <c r="AE30" s="234">
        <f t="shared" si="5"/>
        <v>0</v>
      </c>
      <c r="AF30" s="233"/>
      <c r="AG30" s="233"/>
      <c r="AH30" s="233"/>
      <c r="AI30" s="234">
        <f t="shared" si="6"/>
        <v>0</v>
      </c>
      <c r="AJ30" s="233"/>
      <c r="AK30" s="235"/>
      <c r="AL30" s="235"/>
      <c r="AM30" s="234">
        <f t="shared" si="7"/>
        <v>0</v>
      </c>
      <c r="AN30" s="233"/>
      <c r="AO30" s="235"/>
      <c r="AP30" s="235"/>
      <c r="AQ30" s="234">
        <f t="shared" si="8"/>
        <v>0</v>
      </c>
      <c r="AR30" s="233"/>
      <c r="AS30" s="235"/>
      <c r="AT30" s="235"/>
      <c r="AU30" s="234">
        <f t="shared" si="16"/>
        <v>0</v>
      </c>
      <c r="AV30" s="233"/>
      <c r="AW30" s="235"/>
      <c r="AX30" s="235"/>
      <c r="AY30" s="234">
        <f t="shared" si="17"/>
        <v>0</v>
      </c>
      <c r="AZ30" s="233"/>
      <c r="BA30" s="235"/>
      <c r="BB30" s="235"/>
      <c r="BC30" s="234">
        <f t="shared" si="18"/>
        <v>0</v>
      </c>
      <c r="BD30" s="233"/>
      <c r="BE30" s="235"/>
      <c r="BF30" s="235"/>
      <c r="BG30" s="234">
        <f t="shared" si="9"/>
        <v>0</v>
      </c>
      <c r="BH30" s="233"/>
      <c r="BI30" s="235"/>
      <c r="BJ30" s="235"/>
      <c r="BK30" s="234">
        <f t="shared" si="10"/>
        <v>0</v>
      </c>
      <c r="BL30" s="233"/>
      <c r="BM30" s="235"/>
      <c r="BN30" s="235"/>
      <c r="BO30" s="234">
        <f t="shared" si="11"/>
        <v>0</v>
      </c>
      <c r="BP30" s="233"/>
      <c r="BQ30" s="235"/>
      <c r="BR30" s="235"/>
      <c r="BS30" s="234">
        <f t="shared" si="19"/>
        <v>0</v>
      </c>
      <c r="BT30" s="233"/>
      <c r="BU30" s="235"/>
      <c r="BV30" s="235"/>
      <c r="BW30" s="234">
        <f t="shared" si="20"/>
        <v>0</v>
      </c>
      <c r="BX30" s="233"/>
      <c r="BY30" s="235"/>
      <c r="BZ30" s="235"/>
      <c r="CA30" s="234">
        <f t="shared" si="21"/>
        <v>0</v>
      </c>
      <c r="CB30" s="233"/>
      <c r="CC30" s="235"/>
      <c r="CD30" s="235"/>
      <c r="CE30" s="234">
        <f t="shared" si="12"/>
        <v>0</v>
      </c>
      <c r="CF30" s="233"/>
      <c r="CG30" s="235"/>
      <c r="CH30" s="235"/>
      <c r="CI30" s="234">
        <f t="shared" si="13"/>
        <v>0</v>
      </c>
      <c r="CJ30" s="233"/>
      <c r="CK30" s="233"/>
      <c r="CL30" s="233"/>
      <c r="CM30" s="234">
        <f t="shared" si="14"/>
        <v>0</v>
      </c>
      <c r="CN30" s="233"/>
      <c r="CO30" s="235"/>
      <c r="CP30" s="235"/>
      <c r="CQ30" s="234">
        <f t="shared" si="22"/>
        <v>0</v>
      </c>
      <c r="CR30" s="233"/>
      <c r="CS30" s="235"/>
      <c r="CT30" s="235"/>
      <c r="CU30" s="234">
        <f t="shared" si="23"/>
        <v>0</v>
      </c>
      <c r="CV30" s="233"/>
      <c r="CW30" s="235"/>
      <c r="CX30" s="235"/>
      <c r="CY30" s="234">
        <f t="shared" si="24"/>
        <v>0</v>
      </c>
    </row>
    <row r="31" spans="2:103" ht="12.75" customHeight="1">
      <c r="B31" s="230">
        <v>16</v>
      </c>
      <c r="C31" s="503" t="str">
        <f>[2]QCI!C30</f>
        <v>Coberturas, Isolamentos e Impermeab.</v>
      </c>
      <c r="D31" s="504"/>
      <c r="E31" s="505"/>
      <c r="F31" s="231">
        <f>QCI!Y30</f>
        <v>122874.09</v>
      </c>
      <c r="G31" s="232">
        <f t="shared" si="0"/>
        <v>4.0097721620631022E-2</v>
      </c>
      <c r="H31" s="233"/>
      <c r="I31" s="233"/>
      <c r="J31" s="233"/>
      <c r="K31" s="234">
        <f t="shared" si="15"/>
        <v>0</v>
      </c>
      <c r="L31" s="233"/>
      <c r="M31" s="233"/>
      <c r="N31" s="233"/>
      <c r="O31" s="234">
        <f t="shared" si="1"/>
        <v>0</v>
      </c>
      <c r="P31" s="233"/>
      <c r="Q31" s="233"/>
      <c r="R31" s="233"/>
      <c r="S31" s="234">
        <f t="shared" si="2"/>
        <v>0</v>
      </c>
      <c r="T31" s="233"/>
      <c r="U31" s="233"/>
      <c r="V31" s="233"/>
      <c r="W31" s="234">
        <f t="shared" si="3"/>
        <v>0</v>
      </c>
      <c r="X31" s="233"/>
      <c r="Y31" s="233"/>
      <c r="Z31" s="233"/>
      <c r="AA31" s="234">
        <f t="shared" si="4"/>
        <v>0</v>
      </c>
      <c r="AB31" s="233"/>
      <c r="AC31" s="235"/>
      <c r="AD31" s="235"/>
      <c r="AE31" s="234">
        <f t="shared" si="5"/>
        <v>0</v>
      </c>
      <c r="AF31" s="233"/>
      <c r="AG31" s="233"/>
      <c r="AH31" s="233"/>
      <c r="AI31" s="234">
        <f t="shared" si="6"/>
        <v>0</v>
      </c>
      <c r="AJ31" s="233"/>
      <c r="AK31" s="235"/>
      <c r="AL31" s="235"/>
      <c r="AM31" s="234">
        <f t="shared" si="7"/>
        <v>0</v>
      </c>
      <c r="AN31" s="233"/>
      <c r="AO31" s="235"/>
      <c r="AP31" s="235"/>
      <c r="AQ31" s="234">
        <f t="shared" si="8"/>
        <v>0</v>
      </c>
      <c r="AR31" s="233"/>
      <c r="AS31" s="235"/>
      <c r="AT31" s="235"/>
      <c r="AU31" s="234">
        <f t="shared" si="16"/>
        <v>0</v>
      </c>
      <c r="AV31" s="233"/>
      <c r="AW31" s="235"/>
      <c r="AX31" s="235"/>
      <c r="AY31" s="234">
        <f t="shared" si="17"/>
        <v>0</v>
      </c>
      <c r="AZ31" s="233"/>
      <c r="BA31" s="235"/>
      <c r="BB31" s="235"/>
      <c r="BC31" s="234">
        <f t="shared" si="18"/>
        <v>0</v>
      </c>
      <c r="BD31" s="233"/>
      <c r="BE31" s="235"/>
      <c r="BF31" s="235"/>
      <c r="BG31" s="234">
        <f t="shared" si="9"/>
        <v>0</v>
      </c>
      <c r="BH31" s="233"/>
      <c r="BI31" s="235"/>
      <c r="BJ31" s="235"/>
      <c r="BK31" s="234">
        <f t="shared" si="10"/>
        <v>0</v>
      </c>
      <c r="BL31" s="233"/>
      <c r="BM31" s="235"/>
      <c r="BN31" s="235"/>
      <c r="BO31" s="234">
        <f t="shared" si="11"/>
        <v>0</v>
      </c>
      <c r="BP31" s="233"/>
      <c r="BQ31" s="235"/>
      <c r="BR31" s="235"/>
      <c r="BS31" s="234">
        <f t="shared" si="19"/>
        <v>0</v>
      </c>
      <c r="BT31" s="233"/>
      <c r="BU31" s="235"/>
      <c r="BV31" s="235"/>
      <c r="BW31" s="234">
        <f t="shared" si="20"/>
        <v>0</v>
      </c>
      <c r="BX31" s="233"/>
      <c r="BY31" s="235"/>
      <c r="BZ31" s="235"/>
      <c r="CA31" s="234">
        <f t="shared" si="21"/>
        <v>0</v>
      </c>
      <c r="CB31" s="233"/>
      <c r="CC31" s="235"/>
      <c r="CD31" s="235"/>
      <c r="CE31" s="234">
        <f t="shared" si="12"/>
        <v>0</v>
      </c>
      <c r="CF31" s="233"/>
      <c r="CG31" s="235"/>
      <c r="CH31" s="235"/>
      <c r="CI31" s="234">
        <f t="shared" si="13"/>
        <v>0</v>
      </c>
      <c r="CJ31" s="233"/>
      <c r="CK31" s="233"/>
      <c r="CL31" s="233"/>
      <c r="CM31" s="234">
        <f t="shared" si="14"/>
        <v>0</v>
      </c>
      <c r="CN31" s="233"/>
      <c r="CO31" s="235"/>
      <c r="CP31" s="235"/>
      <c r="CQ31" s="234">
        <f t="shared" si="22"/>
        <v>0</v>
      </c>
      <c r="CR31" s="233"/>
      <c r="CS31" s="235"/>
      <c r="CT31" s="235"/>
      <c r="CU31" s="234">
        <f t="shared" si="23"/>
        <v>0</v>
      </c>
      <c r="CV31" s="233"/>
      <c r="CW31" s="235"/>
      <c r="CX31" s="235"/>
      <c r="CY31" s="234">
        <f t="shared" si="24"/>
        <v>0</v>
      </c>
    </row>
    <row r="32" spans="2:103" ht="12.75" customHeight="1">
      <c r="B32" s="230">
        <v>17</v>
      </c>
      <c r="C32" s="503" t="str">
        <f>[2]QCI!C31</f>
        <v>Pintura</v>
      </c>
      <c r="D32" s="504"/>
      <c r="E32" s="505"/>
      <c r="F32" s="231">
        <f>QCI!Y31</f>
        <v>66403.7</v>
      </c>
      <c r="G32" s="232">
        <f t="shared" si="0"/>
        <v>2.1669638222182527E-2</v>
      </c>
      <c r="H32" s="233"/>
      <c r="I32" s="233"/>
      <c r="J32" s="233"/>
      <c r="K32" s="234">
        <f t="shared" si="15"/>
        <v>0</v>
      </c>
      <c r="L32" s="233"/>
      <c r="M32" s="233"/>
      <c r="N32" s="233"/>
      <c r="O32" s="234">
        <f t="shared" si="1"/>
        <v>0</v>
      </c>
      <c r="P32" s="233"/>
      <c r="Q32" s="233"/>
      <c r="R32" s="233"/>
      <c r="S32" s="234">
        <f t="shared" si="2"/>
        <v>0</v>
      </c>
      <c r="T32" s="233"/>
      <c r="U32" s="233"/>
      <c r="V32" s="233"/>
      <c r="W32" s="234">
        <f t="shared" si="3"/>
        <v>0</v>
      </c>
      <c r="X32" s="233"/>
      <c r="Y32" s="233"/>
      <c r="Z32" s="233"/>
      <c r="AA32" s="234">
        <f t="shared" si="4"/>
        <v>0</v>
      </c>
      <c r="AB32" s="233"/>
      <c r="AC32" s="235"/>
      <c r="AD32" s="235"/>
      <c r="AE32" s="234">
        <f t="shared" si="5"/>
        <v>0</v>
      </c>
      <c r="AF32" s="233"/>
      <c r="AG32" s="233"/>
      <c r="AH32" s="233"/>
      <c r="AI32" s="234">
        <f t="shared" si="6"/>
        <v>0</v>
      </c>
      <c r="AJ32" s="233"/>
      <c r="AK32" s="235"/>
      <c r="AL32" s="235"/>
      <c r="AM32" s="234">
        <f t="shared" si="7"/>
        <v>0</v>
      </c>
      <c r="AN32" s="233"/>
      <c r="AO32" s="235"/>
      <c r="AP32" s="235"/>
      <c r="AQ32" s="234">
        <f t="shared" si="8"/>
        <v>0</v>
      </c>
      <c r="AR32" s="233"/>
      <c r="AS32" s="235"/>
      <c r="AT32" s="235"/>
      <c r="AU32" s="234">
        <f t="shared" si="16"/>
        <v>0</v>
      </c>
      <c r="AV32" s="233"/>
      <c r="AW32" s="235"/>
      <c r="AX32" s="235"/>
      <c r="AY32" s="234">
        <f t="shared" si="17"/>
        <v>0</v>
      </c>
      <c r="AZ32" s="233"/>
      <c r="BA32" s="235"/>
      <c r="BB32" s="235"/>
      <c r="BC32" s="234">
        <f t="shared" si="18"/>
        <v>0</v>
      </c>
      <c r="BD32" s="233"/>
      <c r="BE32" s="235"/>
      <c r="BF32" s="235"/>
      <c r="BG32" s="234">
        <f t="shared" si="9"/>
        <v>0</v>
      </c>
      <c r="BH32" s="233"/>
      <c r="BI32" s="235"/>
      <c r="BJ32" s="235"/>
      <c r="BK32" s="234">
        <f t="shared" si="10"/>
        <v>0</v>
      </c>
      <c r="BL32" s="233"/>
      <c r="BM32" s="235"/>
      <c r="BN32" s="235"/>
      <c r="BO32" s="234">
        <f t="shared" si="11"/>
        <v>0</v>
      </c>
      <c r="BP32" s="233"/>
      <c r="BQ32" s="235"/>
      <c r="BR32" s="235"/>
      <c r="BS32" s="234">
        <f t="shared" si="19"/>
        <v>0</v>
      </c>
      <c r="BT32" s="233"/>
      <c r="BU32" s="235"/>
      <c r="BV32" s="235"/>
      <c r="BW32" s="234">
        <f t="shared" si="20"/>
        <v>0</v>
      </c>
      <c r="BX32" s="233"/>
      <c r="BY32" s="235"/>
      <c r="BZ32" s="235"/>
      <c r="CA32" s="234">
        <f t="shared" si="21"/>
        <v>0</v>
      </c>
      <c r="CB32" s="233"/>
      <c r="CC32" s="235"/>
      <c r="CD32" s="235"/>
      <c r="CE32" s="234">
        <f t="shared" si="12"/>
        <v>0</v>
      </c>
      <c r="CF32" s="233"/>
      <c r="CG32" s="235"/>
      <c r="CH32" s="235"/>
      <c r="CI32" s="234">
        <f t="shared" si="13"/>
        <v>0</v>
      </c>
      <c r="CJ32" s="233"/>
      <c r="CK32" s="233"/>
      <c r="CL32" s="233"/>
      <c r="CM32" s="234">
        <f t="shared" si="14"/>
        <v>0</v>
      </c>
      <c r="CN32" s="233"/>
      <c r="CO32" s="235"/>
      <c r="CP32" s="235"/>
      <c r="CQ32" s="234">
        <f t="shared" si="22"/>
        <v>0</v>
      </c>
      <c r="CR32" s="233"/>
      <c r="CS32" s="235"/>
      <c r="CT32" s="235"/>
      <c r="CU32" s="234">
        <f t="shared" si="23"/>
        <v>0</v>
      </c>
      <c r="CV32" s="233"/>
      <c r="CW32" s="235"/>
      <c r="CX32" s="235"/>
      <c r="CY32" s="234">
        <f t="shared" si="24"/>
        <v>0</v>
      </c>
    </row>
    <row r="33" spans="2:103" ht="12.75" customHeight="1">
      <c r="B33" s="230">
        <v>18</v>
      </c>
      <c r="C33" s="503" t="str">
        <f>[2]QCI!C32</f>
        <v>Aparelhos Hidr., Sanit., Eletr., Mecânicos</v>
      </c>
      <c r="D33" s="504"/>
      <c r="E33" s="505"/>
      <c r="F33" s="231">
        <f>QCI!Y32</f>
        <v>525644.79</v>
      </c>
      <c r="G33" s="232">
        <f t="shared" si="0"/>
        <v>0.17153460473851773</v>
      </c>
      <c r="H33" s="233"/>
      <c r="I33" s="233"/>
      <c r="J33" s="233"/>
      <c r="K33" s="234">
        <f t="shared" si="15"/>
        <v>0</v>
      </c>
      <c r="L33" s="233"/>
      <c r="M33" s="233"/>
      <c r="N33" s="233"/>
      <c r="O33" s="234">
        <f t="shared" si="1"/>
        <v>0</v>
      </c>
      <c r="P33" s="233"/>
      <c r="Q33" s="233"/>
      <c r="R33" s="233"/>
      <c r="S33" s="234">
        <f t="shared" si="2"/>
        <v>0</v>
      </c>
      <c r="T33" s="233"/>
      <c r="U33" s="233"/>
      <c r="V33" s="233"/>
      <c r="W33" s="234">
        <f t="shared" si="3"/>
        <v>0</v>
      </c>
      <c r="X33" s="233"/>
      <c r="Y33" s="233"/>
      <c r="Z33" s="233"/>
      <c r="AA33" s="234">
        <f t="shared" si="4"/>
        <v>0</v>
      </c>
      <c r="AB33" s="233"/>
      <c r="AC33" s="235"/>
      <c r="AD33" s="235"/>
      <c r="AE33" s="234">
        <f t="shared" si="5"/>
        <v>0</v>
      </c>
      <c r="AF33" s="233"/>
      <c r="AG33" s="233"/>
      <c r="AH33" s="233"/>
      <c r="AI33" s="234">
        <f t="shared" si="6"/>
        <v>0</v>
      </c>
      <c r="AJ33" s="233"/>
      <c r="AK33" s="235"/>
      <c r="AL33" s="235"/>
      <c r="AM33" s="234">
        <f t="shared" si="7"/>
        <v>0</v>
      </c>
      <c r="AN33" s="233"/>
      <c r="AO33" s="235"/>
      <c r="AP33" s="235"/>
      <c r="AQ33" s="234">
        <f t="shared" si="8"/>
        <v>0</v>
      </c>
      <c r="AR33" s="233"/>
      <c r="AS33" s="235"/>
      <c r="AT33" s="235"/>
      <c r="AU33" s="234">
        <f t="shared" si="16"/>
        <v>0</v>
      </c>
      <c r="AV33" s="233"/>
      <c r="AW33" s="235"/>
      <c r="AX33" s="235"/>
      <c r="AY33" s="234">
        <f t="shared" si="17"/>
        <v>0</v>
      </c>
      <c r="AZ33" s="233"/>
      <c r="BA33" s="235"/>
      <c r="BB33" s="235"/>
      <c r="BC33" s="234">
        <f t="shared" si="18"/>
        <v>0</v>
      </c>
      <c r="BD33" s="233"/>
      <c r="BE33" s="235"/>
      <c r="BF33" s="235"/>
      <c r="BG33" s="234">
        <f t="shared" si="9"/>
        <v>0</v>
      </c>
      <c r="BH33" s="233"/>
      <c r="BI33" s="235"/>
      <c r="BJ33" s="235"/>
      <c r="BK33" s="234">
        <f t="shared" si="10"/>
        <v>0</v>
      </c>
      <c r="BL33" s="233"/>
      <c r="BM33" s="235"/>
      <c r="BN33" s="235"/>
      <c r="BO33" s="234">
        <f t="shared" si="11"/>
        <v>0</v>
      </c>
      <c r="BP33" s="233"/>
      <c r="BQ33" s="235"/>
      <c r="BR33" s="235"/>
      <c r="BS33" s="234">
        <f t="shared" si="19"/>
        <v>0</v>
      </c>
      <c r="BT33" s="233"/>
      <c r="BU33" s="235"/>
      <c r="BV33" s="235"/>
      <c r="BW33" s="234">
        <f t="shared" si="20"/>
        <v>0</v>
      </c>
      <c r="BX33" s="233"/>
      <c r="BY33" s="235"/>
      <c r="BZ33" s="235"/>
      <c r="CA33" s="234">
        <f t="shared" si="21"/>
        <v>0</v>
      </c>
      <c r="CB33" s="233"/>
      <c r="CC33" s="235"/>
      <c r="CD33" s="235"/>
      <c r="CE33" s="234">
        <f t="shared" si="12"/>
        <v>0</v>
      </c>
      <c r="CF33" s="233"/>
      <c r="CG33" s="235"/>
      <c r="CH33" s="235"/>
      <c r="CI33" s="234">
        <f t="shared" si="13"/>
        <v>0</v>
      </c>
      <c r="CJ33" s="233"/>
      <c r="CK33" s="233"/>
      <c r="CL33" s="233"/>
      <c r="CM33" s="234">
        <f t="shared" si="14"/>
        <v>0</v>
      </c>
      <c r="CN33" s="233"/>
      <c r="CO33" s="235"/>
      <c r="CP33" s="235"/>
      <c r="CQ33" s="234">
        <f t="shared" si="22"/>
        <v>0</v>
      </c>
      <c r="CR33" s="233"/>
      <c r="CS33" s="235"/>
      <c r="CT33" s="235"/>
      <c r="CU33" s="234">
        <f t="shared" si="23"/>
        <v>0</v>
      </c>
      <c r="CV33" s="233"/>
      <c r="CW33" s="235"/>
      <c r="CX33" s="235"/>
      <c r="CY33" s="234">
        <f t="shared" si="24"/>
        <v>0</v>
      </c>
    </row>
    <row r="34" spans="2:103" ht="12.75" customHeight="1" thickBot="1">
      <c r="B34" s="230">
        <v>19</v>
      </c>
      <c r="C34" s="503" t="str">
        <f>[2]QCI!C33</f>
        <v>Iluminação Pública</v>
      </c>
      <c r="D34" s="504"/>
      <c r="E34" s="505"/>
      <c r="F34" s="231">
        <f>QCI!Y33</f>
        <v>28982.11</v>
      </c>
      <c r="G34" s="232">
        <f t="shared" si="0"/>
        <v>9.4577838074610086E-3</v>
      </c>
      <c r="H34" s="233"/>
      <c r="I34" s="233"/>
      <c r="J34" s="233"/>
      <c r="K34" s="234">
        <f t="shared" si="15"/>
        <v>0</v>
      </c>
      <c r="L34" s="233"/>
      <c r="M34" s="233"/>
      <c r="N34" s="233"/>
      <c r="O34" s="234">
        <f t="shared" si="1"/>
        <v>0</v>
      </c>
      <c r="P34" s="233"/>
      <c r="Q34" s="233"/>
      <c r="R34" s="233"/>
      <c r="S34" s="234">
        <f t="shared" si="2"/>
        <v>0</v>
      </c>
      <c r="T34" s="233"/>
      <c r="U34" s="233"/>
      <c r="V34" s="233"/>
      <c r="W34" s="234">
        <f t="shared" si="3"/>
        <v>0</v>
      </c>
      <c r="X34" s="233"/>
      <c r="Y34" s="233"/>
      <c r="Z34" s="233"/>
      <c r="AA34" s="234">
        <f t="shared" si="4"/>
        <v>0</v>
      </c>
      <c r="AB34" s="233"/>
      <c r="AC34" s="235"/>
      <c r="AD34" s="235"/>
      <c r="AE34" s="234">
        <f t="shared" si="5"/>
        <v>0</v>
      </c>
      <c r="AF34" s="233"/>
      <c r="AG34" s="233"/>
      <c r="AH34" s="233"/>
      <c r="AI34" s="234">
        <f t="shared" si="6"/>
        <v>0</v>
      </c>
      <c r="AJ34" s="233"/>
      <c r="AK34" s="235"/>
      <c r="AL34" s="235"/>
      <c r="AM34" s="234">
        <f t="shared" si="7"/>
        <v>0</v>
      </c>
      <c r="AN34" s="233"/>
      <c r="AO34" s="235"/>
      <c r="AP34" s="235"/>
      <c r="AQ34" s="234">
        <f t="shared" si="8"/>
        <v>0</v>
      </c>
      <c r="AR34" s="233"/>
      <c r="AS34" s="235"/>
      <c r="AT34" s="235"/>
      <c r="AU34" s="234">
        <f t="shared" si="16"/>
        <v>0</v>
      </c>
      <c r="AV34" s="233"/>
      <c r="AW34" s="235"/>
      <c r="AX34" s="235"/>
      <c r="AY34" s="234">
        <f t="shared" si="17"/>
        <v>0</v>
      </c>
      <c r="AZ34" s="233"/>
      <c r="BA34" s="235"/>
      <c r="BB34" s="235"/>
      <c r="BC34" s="234">
        <f t="shared" si="18"/>
        <v>0</v>
      </c>
      <c r="BD34" s="233"/>
      <c r="BE34" s="235"/>
      <c r="BF34" s="235"/>
      <c r="BG34" s="234">
        <f t="shared" si="9"/>
        <v>0</v>
      </c>
      <c r="BH34" s="233"/>
      <c r="BI34" s="235"/>
      <c r="BJ34" s="235"/>
      <c r="BK34" s="234">
        <f t="shared" si="10"/>
        <v>0</v>
      </c>
      <c r="BL34" s="233"/>
      <c r="BM34" s="235"/>
      <c r="BN34" s="235"/>
      <c r="BO34" s="234">
        <f t="shared" si="11"/>
        <v>0</v>
      </c>
      <c r="BP34" s="233"/>
      <c r="BQ34" s="235"/>
      <c r="BR34" s="235"/>
      <c r="BS34" s="234">
        <f t="shared" si="19"/>
        <v>0</v>
      </c>
      <c r="BT34" s="233"/>
      <c r="BU34" s="235"/>
      <c r="BV34" s="235"/>
      <c r="BW34" s="234">
        <f t="shared" si="20"/>
        <v>0</v>
      </c>
      <c r="BX34" s="233"/>
      <c r="BY34" s="235"/>
      <c r="BZ34" s="235"/>
      <c r="CA34" s="234">
        <f t="shared" si="21"/>
        <v>0</v>
      </c>
      <c r="CB34" s="233"/>
      <c r="CC34" s="235"/>
      <c r="CD34" s="235"/>
      <c r="CE34" s="234">
        <f t="shared" si="12"/>
        <v>0</v>
      </c>
      <c r="CF34" s="233"/>
      <c r="CG34" s="235"/>
      <c r="CH34" s="235"/>
      <c r="CI34" s="234">
        <f t="shared" si="13"/>
        <v>0</v>
      </c>
      <c r="CJ34" s="233"/>
      <c r="CK34" s="233"/>
      <c r="CL34" s="233"/>
      <c r="CM34" s="234">
        <f t="shared" si="14"/>
        <v>0</v>
      </c>
      <c r="CN34" s="233"/>
      <c r="CO34" s="235"/>
      <c r="CP34" s="235"/>
      <c r="CQ34" s="234">
        <f t="shared" si="22"/>
        <v>0</v>
      </c>
      <c r="CR34" s="233"/>
      <c r="CS34" s="235"/>
      <c r="CT34" s="235"/>
      <c r="CU34" s="234">
        <f t="shared" si="23"/>
        <v>0</v>
      </c>
      <c r="CV34" s="233"/>
      <c r="CW34" s="235"/>
      <c r="CX34" s="235"/>
      <c r="CY34" s="234">
        <f t="shared" si="24"/>
        <v>0</v>
      </c>
    </row>
    <row r="35" spans="2:103" ht="12.75" customHeight="1" thickTop="1">
      <c r="B35" s="236"/>
      <c r="C35" s="237" t="s">
        <v>1630</v>
      </c>
      <c r="D35" s="238"/>
      <c r="E35" s="239"/>
      <c r="F35" s="240"/>
      <c r="G35" s="241"/>
      <c r="H35" s="242">
        <f>IF(SUM(H16:H34)=0,0,SUMPRODUCT(G16:G34,H16:H34))</f>
        <v>0</v>
      </c>
      <c r="I35" s="242"/>
      <c r="J35" s="242"/>
      <c r="K35" s="243">
        <f>H35</f>
        <v>0</v>
      </c>
      <c r="L35" s="242">
        <f>SUMPRODUCT($G16:$G34,L16:L34)</f>
        <v>0</v>
      </c>
      <c r="M35" s="242"/>
      <c r="N35" s="242"/>
      <c r="O35" s="243">
        <f t="shared" si="1"/>
        <v>0</v>
      </c>
      <c r="P35" s="242">
        <f>SUMPRODUCT($G16:$G34,P16:P34)</f>
        <v>0</v>
      </c>
      <c r="Q35" s="242"/>
      <c r="R35" s="242"/>
      <c r="S35" s="243">
        <f t="shared" si="2"/>
        <v>0</v>
      </c>
      <c r="T35" s="242">
        <f>SUMPRODUCT($G16:$G34,T16:T34)</f>
        <v>0</v>
      </c>
      <c r="U35" s="242"/>
      <c r="V35" s="242"/>
      <c r="W35" s="243">
        <f t="shared" si="3"/>
        <v>0</v>
      </c>
      <c r="X35" s="242">
        <f>SUMPRODUCT($G16:$G34,X16:X34)</f>
        <v>0</v>
      </c>
      <c r="Y35" s="242"/>
      <c r="Z35" s="242"/>
      <c r="AA35" s="243">
        <f t="shared" si="4"/>
        <v>0</v>
      </c>
      <c r="AB35" s="242">
        <f>SUMPRODUCT($G16:$G34,AB16:AB34)</f>
        <v>0</v>
      </c>
      <c r="AC35" s="244"/>
      <c r="AD35" s="244"/>
      <c r="AE35" s="243">
        <f t="shared" si="5"/>
        <v>0</v>
      </c>
      <c r="AF35" s="242">
        <f>SUMPRODUCT($G16:$G34,AF16:AF34)</f>
        <v>0</v>
      </c>
      <c r="AG35" s="242"/>
      <c r="AH35" s="242"/>
      <c r="AI35" s="243">
        <f t="shared" si="6"/>
        <v>0</v>
      </c>
      <c r="AJ35" s="242">
        <f>SUMPRODUCT($G16:$G34,AJ16:AJ34)</f>
        <v>0</v>
      </c>
      <c r="AK35" s="244"/>
      <c r="AL35" s="244"/>
      <c r="AM35" s="243">
        <f t="shared" si="7"/>
        <v>0</v>
      </c>
      <c r="AN35" s="242">
        <f>SUMPRODUCT($G16:$G34,AN16:AN34)</f>
        <v>0</v>
      </c>
      <c r="AO35" s="244"/>
      <c r="AP35" s="244"/>
      <c r="AQ35" s="243">
        <f t="shared" si="8"/>
        <v>0</v>
      </c>
      <c r="AR35" s="242">
        <f>SUMPRODUCT($G16:$G34,AR16:AR34)</f>
        <v>0</v>
      </c>
      <c r="AS35" s="244"/>
      <c r="AT35" s="244"/>
      <c r="AU35" s="243">
        <f t="shared" si="16"/>
        <v>0</v>
      </c>
      <c r="AV35" s="242">
        <f>SUMPRODUCT($G16:$G34,AV16:AV34)</f>
        <v>0</v>
      </c>
      <c r="AW35" s="244"/>
      <c r="AX35" s="244"/>
      <c r="AY35" s="243">
        <f t="shared" si="17"/>
        <v>0</v>
      </c>
      <c r="AZ35" s="242">
        <f>SUMPRODUCT($G16:$G34,AZ16:AZ34)</f>
        <v>0</v>
      </c>
      <c r="BA35" s="244"/>
      <c r="BB35" s="244"/>
      <c r="BC35" s="243">
        <f t="shared" si="18"/>
        <v>0</v>
      </c>
      <c r="BD35" s="242">
        <f>SUMPRODUCT($G16:$G34,BD16:BD34)</f>
        <v>0</v>
      </c>
      <c r="BE35" s="244"/>
      <c r="BF35" s="244"/>
      <c r="BG35" s="243">
        <f t="shared" si="9"/>
        <v>0</v>
      </c>
      <c r="BH35" s="242">
        <f>SUMPRODUCT($G16:$G34,BH16:BH34)</f>
        <v>0</v>
      </c>
      <c r="BI35" s="244"/>
      <c r="BJ35" s="244"/>
      <c r="BK35" s="243">
        <f t="shared" si="10"/>
        <v>0</v>
      </c>
      <c r="BL35" s="242">
        <f>SUMPRODUCT($G16:$G34,BL16:BL34)</f>
        <v>0</v>
      </c>
      <c r="BM35" s="244"/>
      <c r="BN35" s="244"/>
      <c r="BO35" s="243">
        <f t="shared" si="11"/>
        <v>0</v>
      </c>
      <c r="BP35" s="242">
        <f>SUMPRODUCT($G16:$G34,BP16:BP34)</f>
        <v>0</v>
      </c>
      <c r="BQ35" s="244"/>
      <c r="BR35" s="244"/>
      <c r="BS35" s="243">
        <f t="shared" si="19"/>
        <v>0</v>
      </c>
      <c r="BT35" s="242">
        <f>SUMPRODUCT($G16:$G34,BT16:BT34)</f>
        <v>0</v>
      </c>
      <c r="BU35" s="244"/>
      <c r="BV35" s="244"/>
      <c r="BW35" s="243">
        <f t="shared" si="20"/>
        <v>0</v>
      </c>
      <c r="BX35" s="242">
        <f>SUMPRODUCT($G16:$G34,BX16:BX34)</f>
        <v>0</v>
      </c>
      <c r="BY35" s="244"/>
      <c r="BZ35" s="244"/>
      <c r="CA35" s="243">
        <f t="shared" si="21"/>
        <v>0</v>
      </c>
      <c r="CB35" s="242">
        <f>SUMPRODUCT($G16:$G34,CB16:CB34)</f>
        <v>0</v>
      </c>
      <c r="CC35" s="244"/>
      <c r="CD35" s="244"/>
      <c r="CE35" s="243">
        <f t="shared" si="12"/>
        <v>0</v>
      </c>
      <c r="CF35" s="242">
        <f>SUMPRODUCT($G16:$G34,CF16:CF34)</f>
        <v>0</v>
      </c>
      <c r="CG35" s="244"/>
      <c r="CH35" s="244"/>
      <c r="CI35" s="243">
        <f t="shared" si="13"/>
        <v>0</v>
      </c>
      <c r="CJ35" s="242">
        <f>SUMPRODUCT($G16:$G34,CJ16:CJ34)</f>
        <v>0</v>
      </c>
      <c r="CK35" s="242"/>
      <c r="CL35" s="242"/>
      <c r="CM35" s="243">
        <f t="shared" si="14"/>
        <v>0</v>
      </c>
      <c r="CN35" s="242">
        <f>SUMPRODUCT($G16:$G34,CN16:CN34)</f>
        <v>0</v>
      </c>
      <c r="CO35" s="244"/>
      <c r="CP35" s="244"/>
      <c r="CQ35" s="243">
        <f t="shared" si="22"/>
        <v>0</v>
      </c>
      <c r="CR35" s="242">
        <f>SUMPRODUCT($G16:$G34,CR16:CR34)</f>
        <v>0</v>
      </c>
      <c r="CS35" s="244"/>
      <c r="CT35" s="244"/>
      <c r="CU35" s="243">
        <f t="shared" si="23"/>
        <v>0</v>
      </c>
      <c r="CV35" s="242">
        <f>SUMPRODUCT($G16:$G34,CV16:CV34)</f>
        <v>0</v>
      </c>
      <c r="CW35" s="244"/>
      <c r="CX35" s="244"/>
      <c r="CY35" s="243">
        <f t="shared" si="24"/>
        <v>0</v>
      </c>
    </row>
    <row r="36" spans="2:103" ht="12.75" customHeight="1">
      <c r="B36" s="245"/>
      <c r="C36" s="221" t="s">
        <v>1631</v>
      </c>
      <c r="D36" s="246"/>
      <c r="E36" s="247"/>
      <c r="F36" s="231">
        <f>SUM(F16:F34)</f>
        <v>3064365.88</v>
      </c>
      <c r="G36" s="232">
        <f>IF(F36=0,0,F36/F36)</f>
        <v>1</v>
      </c>
      <c r="H36" s="248">
        <f>SUMPRODUCT(F16:F34,H16:H34)/100</f>
        <v>0</v>
      </c>
      <c r="I36" s="248"/>
      <c r="J36" s="248"/>
      <c r="K36" s="234">
        <f>H36</f>
        <v>0</v>
      </c>
      <c r="L36" s="248">
        <f>SUMPRODUCT($F16:$F34,L16:L34)/100</f>
        <v>0</v>
      </c>
      <c r="M36" s="248"/>
      <c r="N36" s="248"/>
      <c r="O36" s="234">
        <f t="shared" si="1"/>
        <v>0</v>
      </c>
      <c r="P36" s="248">
        <f>SUMPRODUCT($F16:$F34,P16:P34)/100</f>
        <v>0</v>
      </c>
      <c r="Q36" s="248"/>
      <c r="R36" s="248"/>
      <c r="S36" s="234">
        <f t="shared" si="2"/>
        <v>0</v>
      </c>
      <c r="T36" s="248">
        <f>SUMPRODUCT($F16:$F34,T16:T34)/100</f>
        <v>0</v>
      </c>
      <c r="U36" s="248"/>
      <c r="V36" s="248"/>
      <c r="W36" s="234">
        <f t="shared" si="3"/>
        <v>0</v>
      </c>
      <c r="X36" s="248">
        <f>SUMPRODUCT($F16:$F34,X16:X34)/100</f>
        <v>0</v>
      </c>
      <c r="Y36" s="248"/>
      <c r="Z36" s="248"/>
      <c r="AA36" s="234">
        <f t="shared" si="4"/>
        <v>0</v>
      </c>
      <c r="AB36" s="248">
        <f>SUMPRODUCT($F16:$F34,AB16:AB34)/100</f>
        <v>0</v>
      </c>
      <c r="AC36" s="249"/>
      <c r="AD36" s="249"/>
      <c r="AE36" s="234">
        <f t="shared" si="5"/>
        <v>0</v>
      </c>
      <c r="AF36" s="248">
        <f>SUMPRODUCT($F16:$F34,AF16:AF34)/100</f>
        <v>0</v>
      </c>
      <c r="AG36" s="248"/>
      <c r="AH36" s="248"/>
      <c r="AI36" s="234">
        <f t="shared" si="6"/>
        <v>0</v>
      </c>
      <c r="AJ36" s="248">
        <f>SUMPRODUCT($F16:$F34,AJ16:AJ34)/100</f>
        <v>0</v>
      </c>
      <c r="AK36" s="249"/>
      <c r="AL36" s="249"/>
      <c r="AM36" s="234">
        <f t="shared" si="7"/>
        <v>0</v>
      </c>
      <c r="AN36" s="248">
        <f>SUMPRODUCT($F16:$F34,AN16:AN34)/100</f>
        <v>0</v>
      </c>
      <c r="AO36" s="249"/>
      <c r="AP36" s="249"/>
      <c r="AQ36" s="234">
        <f t="shared" si="8"/>
        <v>0</v>
      </c>
      <c r="AR36" s="248">
        <f>SUMPRODUCT($F16:$F34,AR16:AR34)/100</f>
        <v>0</v>
      </c>
      <c r="AS36" s="249"/>
      <c r="AT36" s="249"/>
      <c r="AU36" s="234">
        <f t="shared" si="16"/>
        <v>0</v>
      </c>
      <c r="AV36" s="248">
        <f>SUMPRODUCT($F16:$F34,AV16:AV34)/100</f>
        <v>0</v>
      </c>
      <c r="AW36" s="249"/>
      <c r="AX36" s="249"/>
      <c r="AY36" s="234">
        <f t="shared" si="17"/>
        <v>0</v>
      </c>
      <c r="AZ36" s="248">
        <f>SUMPRODUCT($F16:$F34,AZ16:AZ34)/100</f>
        <v>0</v>
      </c>
      <c r="BA36" s="249"/>
      <c r="BB36" s="249"/>
      <c r="BC36" s="234">
        <f t="shared" si="18"/>
        <v>0</v>
      </c>
      <c r="BD36" s="248">
        <f>SUMPRODUCT($F16:$F34,BD16:BD34)/100</f>
        <v>0</v>
      </c>
      <c r="BE36" s="249"/>
      <c r="BF36" s="249"/>
      <c r="BG36" s="234">
        <f t="shared" si="9"/>
        <v>0</v>
      </c>
      <c r="BH36" s="248">
        <f>SUMPRODUCT($F16:$F34,BH16:BH34)/100</f>
        <v>0</v>
      </c>
      <c r="BI36" s="249"/>
      <c r="BJ36" s="249"/>
      <c r="BK36" s="234">
        <f t="shared" si="10"/>
        <v>0</v>
      </c>
      <c r="BL36" s="248">
        <f>SUMPRODUCT($F16:$F34,BL16:BL34)/100</f>
        <v>0</v>
      </c>
      <c r="BM36" s="249"/>
      <c r="BN36" s="249"/>
      <c r="BO36" s="234">
        <f t="shared" si="11"/>
        <v>0</v>
      </c>
      <c r="BP36" s="248">
        <f>SUMPRODUCT($F16:$F34,BP16:BP34)/100</f>
        <v>0</v>
      </c>
      <c r="BQ36" s="249"/>
      <c r="BR36" s="249"/>
      <c r="BS36" s="234">
        <f t="shared" si="19"/>
        <v>0</v>
      </c>
      <c r="BT36" s="248">
        <f>SUMPRODUCT($F16:$F34,BT16:BT34)/100</f>
        <v>0</v>
      </c>
      <c r="BU36" s="249"/>
      <c r="BV36" s="249"/>
      <c r="BW36" s="234">
        <f t="shared" si="20"/>
        <v>0</v>
      </c>
      <c r="BX36" s="248">
        <f>SUMPRODUCT($F16:$F34,BX16:BX34)/100</f>
        <v>0</v>
      </c>
      <c r="BY36" s="249"/>
      <c r="BZ36" s="249"/>
      <c r="CA36" s="234">
        <f t="shared" si="21"/>
        <v>0</v>
      </c>
      <c r="CB36" s="248">
        <f>SUMPRODUCT($F16:$F34,CB16:CB34)/100</f>
        <v>0</v>
      </c>
      <c r="CC36" s="249"/>
      <c r="CD36" s="249"/>
      <c r="CE36" s="234">
        <f t="shared" si="12"/>
        <v>0</v>
      </c>
      <c r="CF36" s="248">
        <f>SUMPRODUCT($F16:$F34,CF16:CF34)/100</f>
        <v>0</v>
      </c>
      <c r="CG36" s="249"/>
      <c r="CH36" s="249"/>
      <c r="CI36" s="234">
        <f t="shared" si="13"/>
        <v>0</v>
      </c>
      <c r="CJ36" s="248">
        <f>SUMPRODUCT($F16:$F34,CJ16:CJ34)/100</f>
        <v>0</v>
      </c>
      <c r="CK36" s="248"/>
      <c r="CL36" s="248"/>
      <c r="CM36" s="234">
        <f t="shared" si="14"/>
        <v>0</v>
      </c>
      <c r="CN36" s="248">
        <f>SUMPRODUCT($F16:$F34,CN16:CN34)/100</f>
        <v>0</v>
      </c>
      <c r="CO36" s="249"/>
      <c r="CP36" s="249"/>
      <c r="CQ36" s="234">
        <f t="shared" si="22"/>
        <v>0</v>
      </c>
      <c r="CR36" s="248">
        <f>SUMPRODUCT($F16:$F34,CR16:CR34)/100</f>
        <v>0</v>
      </c>
      <c r="CS36" s="249"/>
      <c r="CT36" s="249"/>
      <c r="CU36" s="234">
        <f t="shared" si="23"/>
        <v>0</v>
      </c>
      <c r="CV36" s="248">
        <f>SUMPRODUCT($F16:$F34,CV16:CV34)/100</f>
        <v>0</v>
      </c>
      <c r="CW36" s="249"/>
      <c r="CX36" s="249"/>
      <c r="CY36" s="234">
        <f t="shared" si="24"/>
        <v>0</v>
      </c>
    </row>
    <row r="37" spans="2:103" ht="6" customHeight="1">
      <c r="B37" s="190"/>
      <c r="C37" s="250"/>
      <c r="D37" s="250"/>
      <c r="E37" s="250"/>
      <c r="F37" s="251"/>
      <c r="G37" s="251"/>
      <c r="L37" s="252"/>
      <c r="M37" s="252"/>
      <c r="N37" s="252"/>
      <c r="T37" s="251"/>
      <c r="U37" s="251"/>
      <c r="V37" s="251"/>
      <c r="W37" s="252"/>
    </row>
    <row r="38" spans="2:103" ht="12.75" customHeight="1">
      <c r="B38" s="190"/>
      <c r="C38" s="253"/>
      <c r="D38" s="253"/>
      <c r="E38" s="181"/>
      <c r="F38" s="254"/>
      <c r="G38" s="255"/>
      <c r="H38" s="254"/>
      <c r="I38" s="254"/>
      <c r="J38" s="254"/>
      <c r="X38" s="14"/>
      <c r="Y38" s="14"/>
      <c r="Z38" s="14"/>
      <c r="AB38" s="256" t="str">
        <f>IF(AA35&gt;99.999999,"NÃO É NECESSÁRIO APRESENTAR ESTA PÁGINA - CRONOGRAMA COM MENOS DE 6  MESES","")</f>
        <v/>
      </c>
      <c r="AC38" s="256"/>
      <c r="AD38" s="256"/>
    </row>
    <row r="39" spans="2:103" ht="12.75" customHeight="1">
      <c r="B39" s="176"/>
      <c r="C39" s="253"/>
      <c r="D39" s="253"/>
      <c r="E39" s="181"/>
      <c r="O39"/>
      <c r="X39"/>
      <c r="Y39" s="14"/>
      <c r="Z39" s="14"/>
      <c r="BS39" s="257"/>
    </row>
    <row r="40" spans="2:103">
      <c r="B40" s="511"/>
      <c r="C40" s="511"/>
      <c r="D40" s="511"/>
      <c r="E40" s="511"/>
      <c r="H40"/>
      <c r="I40"/>
      <c r="J40"/>
      <c r="K40"/>
      <c r="L40"/>
      <c r="M40"/>
      <c r="N40"/>
      <c r="O40"/>
      <c r="X40" s="511">
        <f>$B40</f>
        <v>0</v>
      </c>
      <c r="Y40" s="511"/>
      <c r="Z40" s="511"/>
      <c r="AA40" s="511"/>
      <c r="AB40" s="511"/>
      <c r="AC40" s="511"/>
      <c r="AD40" s="511"/>
      <c r="AE40" s="511"/>
      <c r="AN40" s="511">
        <f>$B40</f>
        <v>0</v>
      </c>
      <c r="AO40" s="511"/>
      <c r="AP40" s="511"/>
      <c r="AQ40" s="511"/>
      <c r="AR40" s="511"/>
      <c r="AS40" s="511"/>
      <c r="AT40" s="511"/>
      <c r="AU40" s="511"/>
      <c r="BD40" s="511">
        <f>$B40</f>
        <v>0</v>
      </c>
      <c r="BE40" s="511"/>
      <c r="BF40" s="511"/>
      <c r="BG40" s="511"/>
      <c r="BH40" s="511"/>
      <c r="BI40" s="511"/>
      <c r="BJ40" s="511"/>
      <c r="BK40" s="511"/>
      <c r="BT40" s="511">
        <f>$B40</f>
        <v>0</v>
      </c>
      <c r="BU40" s="511"/>
      <c r="BV40" s="511"/>
      <c r="BW40" s="511"/>
      <c r="BX40" s="511"/>
      <c r="BY40" s="511"/>
      <c r="BZ40" s="511"/>
      <c r="CA40" s="511"/>
      <c r="CJ40" s="511">
        <f>$B40</f>
        <v>0</v>
      </c>
      <c r="CK40" s="511"/>
      <c r="CL40" s="511"/>
      <c r="CM40" s="511"/>
      <c r="CN40" s="511"/>
      <c r="CO40" s="511"/>
      <c r="CP40" s="511"/>
      <c r="CQ40" s="511"/>
    </row>
    <row r="41" spans="2:103" ht="12.75" customHeight="1">
      <c r="B41" s="97" t="str">
        <f>[2]QCI!B39</f>
        <v>Local/Data</v>
      </c>
      <c r="H41"/>
      <c r="I41"/>
      <c r="J41"/>
      <c r="K41"/>
      <c r="L41"/>
      <c r="M41"/>
      <c r="N41"/>
      <c r="O41"/>
      <c r="S41" s="258"/>
      <c r="T41" s="259"/>
      <c r="U41" s="259"/>
      <c r="V41" s="259"/>
      <c r="W41" s="259"/>
      <c r="X41" s="97" t="str">
        <f>$B41</f>
        <v>Local/Data</v>
      </c>
      <c r="Y41" s="260"/>
      <c r="Z41" s="260"/>
      <c r="AA41" s="260"/>
      <c r="AB41"/>
      <c r="AC41"/>
      <c r="AD41"/>
      <c r="AE41"/>
      <c r="AI41" s="258">
        <f>$S41</f>
        <v>0</v>
      </c>
      <c r="AJ41" s="259"/>
      <c r="AK41" s="259"/>
      <c r="AL41" s="259"/>
      <c r="AM41" s="259"/>
      <c r="AN41" s="97" t="str">
        <f>$B41</f>
        <v>Local/Data</v>
      </c>
      <c r="AO41" s="260"/>
      <c r="AP41" s="260"/>
      <c r="AQ41" s="260"/>
      <c r="AR41"/>
      <c r="AS41"/>
      <c r="AT41"/>
      <c r="AU41"/>
      <c r="AY41" s="258">
        <f>$S41</f>
        <v>0</v>
      </c>
      <c r="AZ41" s="259"/>
      <c r="BA41" s="259"/>
      <c r="BB41" s="259"/>
      <c r="BC41" s="259"/>
      <c r="BD41" s="97" t="str">
        <f>$B41</f>
        <v>Local/Data</v>
      </c>
      <c r="BE41" s="260"/>
      <c r="BF41" s="260"/>
      <c r="BG41" s="260"/>
      <c r="BH41"/>
      <c r="BI41"/>
      <c r="BJ41"/>
      <c r="BK41"/>
      <c r="BO41" s="258">
        <f>$S41</f>
        <v>0</v>
      </c>
      <c r="BP41" s="259"/>
      <c r="BQ41" s="259"/>
      <c r="BR41" s="259"/>
      <c r="BS41" s="259"/>
      <c r="BT41" s="97" t="str">
        <f>$B41</f>
        <v>Local/Data</v>
      </c>
      <c r="BU41" s="260"/>
      <c r="BV41" s="260"/>
      <c r="BW41" s="260"/>
      <c r="BX41"/>
      <c r="BY41"/>
      <c r="BZ41"/>
      <c r="CA41"/>
      <c r="CE41" s="258">
        <f>$S41</f>
        <v>0</v>
      </c>
      <c r="CF41" s="259"/>
      <c r="CG41" s="259"/>
      <c r="CH41" s="259"/>
      <c r="CI41" s="259"/>
      <c r="CJ41" s="97" t="str">
        <f>$B41</f>
        <v>Local/Data</v>
      </c>
      <c r="CK41" s="260"/>
      <c r="CL41" s="260"/>
      <c r="CM41" s="260"/>
      <c r="CN41"/>
      <c r="CO41"/>
      <c r="CP41"/>
      <c r="CQ41"/>
      <c r="CU41" s="258">
        <f>$S41</f>
        <v>0</v>
      </c>
      <c r="CV41" s="259"/>
      <c r="CW41" s="259"/>
      <c r="CX41" s="259"/>
      <c r="CY41" s="259"/>
    </row>
    <row r="42" spans="2:103" ht="12.75" customHeight="1">
      <c r="C42" s="105"/>
      <c r="H42"/>
      <c r="I42"/>
      <c r="J42"/>
      <c r="K42"/>
      <c r="L42"/>
      <c r="M42"/>
      <c r="N42"/>
      <c r="O42"/>
      <c r="S42" s="261" t="s">
        <v>1632</v>
      </c>
      <c r="T42" s="262"/>
      <c r="U42" s="262"/>
      <c r="V42" s="262"/>
      <c r="X42"/>
      <c r="Y42"/>
      <c r="Z42"/>
      <c r="AA42"/>
      <c r="AB42"/>
      <c r="AC42"/>
      <c r="AD42"/>
      <c r="AE42"/>
      <c r="AI42" s="261" t="str">
        <f>$S42</f>
        <v>Engenheiro</v>
      </c>
      <c r="AJ42" s="262"/>
      <c r="AK42" s="262"/>
      <c r="AL42" s="262"/>
      <c r="AM42" s="262"/>
      <c r="AN42"/>
      <c r="AO42"/>
      <c r="AP42"/>
      <c r="AQ42"/>
      <c r="AR42"/>
      <c r="AS42"/>
      <c r="AT42"/>
      <c r="AU42"/>
      <c r="AY42" s="261" t="str">
        <f>$S42</f>
        <v>Engenheiro</v>
      </c>
      <c r="AZ42" s="262"/>
      <c r="BA42" s="262"/>
      <c r="BB42" s="262"/>
      <c r="BC42" s="262"/>
      <c r="BD42"/>
      <c r="BE42"/>
      <c r="BF42"/>
      <c r="BG42"/>
      <c r="BH42"/>
      <c r="BI42"/>
      <c r="BJ42"/>
      <c r="BK42"/>
      <c r="BO42" s="261" t="str">
        <f>$S42</f>
        <v>Engenheiro</v>
      </c>
      <c r="BP42" s="262"/>
      <c r="BQ42" s="262"/>
      <c r="BR42" s="262"/>
      <c r="BS42" s="262"/>
      <c r="BT42"/>
      <c r="BU42"/>
      <c r="BV42"/>
      <c r="BW42"/>
      <c r="BX42"/>
      <c r="BY42"/>
      <c r="BZ42"/>
      <c r="CA42"/>
      <c r="CE42" s="261" t="str">
        <f>$S42</f>
        <v>Engenheiro</v>
      </c>
      <c r="CF42" s="262"/>
      <c r="CG42" s="262"/>
      <c r="CH42" s="262"/>
      <c r="CI42" s="262"/>
      <c r="CJ42"/>
      <c r="CK42"/>
      <c r="CL42"/>
      <c r="CM42"/>
      <c r="CN42"/>
      <c r="CO42"/>
      <c r="CP42"/>
      <c r="CQ42"/>
      <c r="CU42" s="261" t="str">
        <f>$S42</f>
        <v>Engenheiro</v>
      </c>
      <c r="CV42" s="262"/>
      <c r="CW42" s="262"/>
      <c r="CX42" s="262"/>
      <c r="CY42" s="262"/>
    </row>
    <row r="43" spans="2:103">
      <c r="T43" s="253"/>
      <c r="U43" s="253"/>
      <c r="V43" s="253"/>
    </row>
    <row r="44" spans="2:103">
      <c r="T44" s="253"/>
      <c r="U44" s="253"/>
      <c r="V44" s="253"/>
    </row>
  </sheetData>
  <mergeCells count="40">
    <mergeCell ref="AN40:AU40"/>
    <mergeCell ref="BD40:BK40"/>
    <mergeCell ref="BT40:CA40"/>
    <mergeCell ref="CJ40:CQ40"/>
    <mergeCell ref="C31:E31"/>
    <mergeCell ref="C32:E32"/>
    <mergeCell ref="C33:E33"/>
    <mergeCell ref="C34:E34"/>
    <mergeCell ref="B40:E40"/>
    <mergeCell ref="X40:AE40"/>
    <mergeCell ref="C30:E30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28:E28"/>
    <mergeCell ref="C29:E29"/>
    <mergeCell ref="CJ8:CQ8"/>
    <mergeCell ref="CR8:CV8"/>
    <mergeCell ref="B11:G11"/>
    <mergeCell ref="C16:E16"/>
    <mergeCell ref="C17:E17"/>
    <mergeCell ref="BT8:CA8"/>
    <mergeCell ref="CB8:CI8"/>
    <mergeCell ref="C18:E18"/>
    <mergeCell ref="AN8:AU8"/>
    <mergeCell ref="AV8:BC8"/>
    <mergeCell ref="BD8:BK8"/>
    <mergeCell ref="BL8:BS8"/>
    <mergeCell ref="B8:C8"/>
    <mergeCell ref="D8:G8"/>
    <mergeCell ref="H8:O8"/>
    <mergeCell ref="P8:W8"/>
    <mergeCell ref="X8:AE8"/>
    <mergeCell ref="AF8:AM8"/>
  </mergeCells>
  <conditionalFormatting sqref="AN16:AP35 AJ16:AL35 L16:N35 P16:R35 T16:V35 X16:Z35 AB16:AD35 AF16:AH35 CB16:CD35 CR16:CT35 AZ16:BB35 BH16:BJ35 BD16:BF35 AV16:AX35 BL16:BN35 BP16:BR35 BT16:BV35 CF16:CH35 AR16:AT35 BX16:BZ35 CJ16:CL35 CN16:CP35 CV16:CX35">
    <cfRule type="expression" dxfId="1" priority="1" stopIfTrue="1">
      <formula>K16&gt;99.9999999</formula>
    </cfRule>
  </conditionalFormatting>
  <conditionalFormatting sqref="W36 AQ36 AA36 AU36 AY36 BC36 BO36 BS36 BW36 CA36 CM36 CQ36 CU36 CY36">
    <cfRule type="expression" dxfId="0" priority="2" stopIfTrue="1">
      <formula>#REF!=1</formula>
    </cfRule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K111"/>
  <sheetViews>
    <sheetView workbookViewId="0">
      <selection activeCell="G87" sqref="G87"/>
    </sheetView>
  </sheetViews>
  <sheetFormatPr defaultRowHeight="15"/>
  <cols>
    <col min="1" max="1" width="0.85546875" style="14" customWidth="1"/>
    <col min="2" max="2" width="3.7109375" style="14" customWidth="1"/>
    <col min="3" max="3" width="20.7109375" style="14" customWidth="1"/>
    <col min="4" max="4" width="7.28515625" style="14" customWidth="1"/>
    <col min="5" max="5" width="11.7109375" style="14" customWidth="1"/>
    <col min="6" max="6" width="13.5703125" style="14" bestFit="1" customWidth="1"/>
    <col min="7" max="7" width="5.42578125" style="181" customWidth="1"/>
    <col min="8" max="8" width="3.7109375" style="181" hidden="1" customWidth="1"/>
    <col min="9" max="11" width="3.140625" style="181" hidden="1" customWidth="1"/>
    <col min="12" max="12" width="8" style="14" customWidth="1"/>
    <col min="13" max="15" width="10.7109375" style="14" customWidth="1"/>
    <col min="16" max="16" width="8" style="14" customWidth="1"/>
    <col min="17" max="19" width="10.7109375" style="14" customWidth="1"/>
    <col min="20" max="20" width="8" style="14" customWidth="1"/>
    <col min="21" max="22" width="10.5703125" style="14" customWidth="1"/>
    <col min="23" max="23" width="10.28515625" style="14" customWidth="1"/>
    <col min="24" max="24" width="8" style="14" customWidth="1"/>
    <col min="25" max="25" width="11.140625" style="14" bestFit="1" customWidth="1"/>
    <col min="26" max="26" width="9.7109375" style="14" customWidth="1"/>
    <col min="27" max="27" width="11.140625" style="14" bestFit="1" customWidth="1"/>
    <col min="28" max="28" width="8" style="14" customWidth="1"/>
    <col min="29" max="29" width="11.140625" style="14" bestFit="1" customWidth="1"/>
    <col min="30" max="31" width="10.7109375" style="14" customWidth="1"/>
    <col min="32" max="32" width="8" style="14" customWidth="1"/>
    <col min="33" max="33" width="11.42578125" style="14" bestFit="1" customWidth="1"/>
    <col min="34" max="34" width="10.7109375" style="14" customWidth="1"/>
    <col min="35" max="35" width="11.42578125" style="14" customWidth="1"/>
    <col min="36" max="36" width="8" style="14" customWidth="1"/>
    <col min="37" max="39" width="11.85546875" style="14" customWidth="1"/>
    <col min="40" max="40" width="8" style="14" customWidth="1"/>
    <col min="41" max="43" width="11.85546875" style="14" customWidth="1"/>
    <col min="44" max="44" width="8" style="14" customWidth="1"/>
    <col min="45" max="47" width="11.85546875" style="14" customWidth="1"/>
    <col min="48" max="48" width="8" style="14" customWidth="1"/>
    <col min="49" max="51" width="11.85546875" style="14" customWidth="1"/>
    <col min="52" max="52" width="8" style="14" customWidth="1"/>
    <col min="53" max="55" width="11.85546875" style="14" customWidth="1"/>
    <col min="56" max="56" width="8" style="14" customWidth="1"/>
    <col min="57" max="59" width="11.85546875" style="14" customWidth="1"/>
    <col min="60" max="60" width="8" style="14" customWidth="1"/>
    <col min="61" max="63" width="11.85546875" style="14" customWidth="1"/>
    <col min="64" max="64" width="8" style="14" customWidth="1"/>
    <col min="65" max="67" width="11.85546875" style="14" customWidth="1"/>
    <col min="68" max="68" width="8" style="14" customWidth="1"/>
    <col min="69" max="71" width="11.85546875" style="14" customWidth="1"/>
    <col min="72" max="72" width="8" style="14" customWidth="1"/>
    <col min="73" max="75" width="11.85546875" style="14" customWidth="1"/>
    <col min="76" max="76" width="8" style="14" customWidth="1"/>
    <col min="77" max="79" width="11.85546875" style="14" customWidth="1"/>
    <col min="80" max="80" width="8" style="14" customWidth="1"/>
    <col min="81" max="83" width="11.85546875" style="14" customWidth="1"/>
    <col min="84" max="84" width="8" style="14" customWidth="1"/>
    <col min="85" max="87" width="11.85546875" style="14" customWidth="1"/>
    <col min="88" max="88" width="8" style="14" customWidth="1"/>
    <col min="89" max="91" width="11.85546875" style="14" customWidth="1"/>
    <col min="92" max="92" width="8" style="14" customWidth="1"/>
    <col min="93" max="95" width="11.85546875" style="14" customWidth="1"/>
    <col min="96" max="96" width="8" style="14" customWidth="1"/>
    <col min="97" max="99" width="11.85546875" style="14" customWidth="1"/>
    <col min="100" max="100" width="9" style="14" customWidth="1"/>
    <col min="101" max="103" width="11.85546875" style="14" customWidth="1"/>
    <col min="104" max="104" width="8.140625" style="14" customWidth="1"/>
    <col min="105" max="107" width="11.85546875" style="14" customWidth="1"/>
    <col min="108" max="256" width="9.140625" style="14"/>
    <col min="257" max="257" width="0.85546875" style="14" customWidth="1"/>
    <col min="258" max="258" width="3.7109375" style="14" customWidth="1"/>
    <col min="259" max="259" width="20.7109375" style="14" customWidth="1"/>
    <col min="260" max="260" width="7.28515625" style="14" customWidth="1"/>
    <col min="261" max="261" width="11.7109375" style="14" customWidth="1"/>
    <col min="262" max="262" width="13.5703125" style="14" bestFit="1" customWidth="1"/>
    <col min="263" max="263" width="5.42578125" style="14" customWidth="1"/>
    <col min="264" max="267" width="0" style="14" hidden="1" customWidth="1"/>
    <col min="268" max="268" width="8" style="14" customWidth="1"/>
    <col min="269" max="271" width="10.7109375" style="14" customWidth="1"/>
    <col min="272" max="272" width="8" style="14" customWidth="1"/>
    <col min="273" max="275" width="10.7109375" style="14" customWidth="1"/>
    <col min="276" max="276" width="8" style="14" customWidth="1"/>
    <col min="277" max="278" width="10.5703125" style="14" customWidth="1"/>
    <col min="279" max="279" width="10.28515625" style="14" customWidth="1"/>
    <col min="280" max="280" width="8" style="14" customWidth="1"/>
    <col min="281" max="281" width="11.140625" style="14" bestFit="1" customWidth="1"/>
    <col min="282" max="282" width="9.7109375" style="14" customWidth="1"/>
    <col min="283" max="283" width="11.140625" style="14" bestFit="1" customWidth="1"/>
    <col min="284" max="284" width="8" style="14" customWidth="1"/>
    <col min="285" max="285" width="11.140625" style="14" bestFit="1" customWidth="1"/>
    <col min="286" max="287" width="10.7109375" style="14" customWidth="1"/>
    <col min="288" max="288" width="8" style="14" customWidth="1"/>
    <col min="289" max="289" width="11.42578125" style="14" bestFit="1" customWidth="1"/>
    <col min="290" max="290" width="10.7109375" style="14" customWidth="1"/>
    <col min="291" max="291" width="11.42578125" style="14" customWidth="1"/>
    <col min="292" max="292" width="8" style="14" customWidth="1"/>
    <col min="293" max="295" width="11.85546875" style="14" customWidth="1"/>
    <col min="296" max="296" width="8" style="14" customWidth="1"/>
    <col min="297" max="299" width="11.85546875" style="14" customWidth="1"/>
    <col min="300" max="300" width="8" style="14" customWidth="1"/>
    <col min="301" max="303" width="11.85546875" style="14" customWidth="1"/>
    <col min="304" max="304" width="8" style="14" customWidth="1"/>
    <col min="305" max="307" width="11.85546875" style="14" customWidth="1"/>
    <col min="308" max="308" width="8" style="14" customWidth="1"/>
    <col min="309" max="311" width="11.85546875" style="14" customWidth="1"/>
    <col min="312" max="312" width="8" style="14" customWidth="1"/>
    <col min="313" max="315" width="11.85546875" style="14" customWidth="1"/>
    <col min="316" max="316" width="8" style="14" customWidth="1"/>
    <col min="317" max="319" width="11.85546875" style="14" customWidth="1"/>
    <col min="320" max="320" width="8" style="14" customWidth="1"/>
    <col min="321" max="323" width="11.85546875" style="14" customWidth="1"/>
    <col min="324" max="324" width="8" style="14" customWidth="1"/>
    <col min="325" max="327" width="11.85546875" style="14" customWidth="1"/>
    <col min="328" max="328" width="8" style="14" customWidth="1"/>
    <col min="329" max="331" width="11.85546875" style="14" customWidth="1"/>
    <col min="332" max="332" width="8" style="14" customWidth="1"/>
    <col min="333" max="335" width="11.85546875" style="14" customWidth="1"/>
    <col min="336" max="336" width="8" style="14" customWidth="1"/>
    <col min="337" max="339" width="11.85546875" style="14" customWidth="1"/>
    <col min="340" max="340" width="8" style="14" customWidth="1"/>
    <col min="341" max="343" width="11.85546875" style="14" customWidth="1"/>
    <col min="344" max="344" width="8" style="14" customWidth="1"/>
    <col min="345" max="347" width="11.85546875" style="14" customWidth="1"/>
    <col min="348" max="348" width="8" style="14" customWidth="1"/>
    <col min="349" max="351" width="11.85546875" style="14" customWidth="1"/>
    <col min="352" max="352" width="8" style="14" customWidth="1"/>
    <col min="353" max="355" width="11.85546875" style="14" customWidth="1"/>
    <col min="356" max="356" width="9" style="14" customWidth="1"/>
    <col min="357" max="359" width="11.85546875" style="14" customWidth="1"/>
    <col min="360" max="360" width="8.140625" style="14" customWidth="1"/>
    <col min="361" max="363" width="11.85546875" style="14" customWidth="1"/>
    <col min="364" max="512" width="9.140625" style="14"/>
    <col min="513" max="513" width="0.85546875" style="14" customWidth="1"/>
    <col min="514" max="514" width="3.7109375" style="14" customWidth="1"/>
    <col min="515" max="515" width="20.7109375" style="14" customWidth="1"/>
    <col min="516" max="516" width="7.28515625" style="14" customWidth="1"/>
    <col min="517" max="517" width="11.7109375" style="14" customWidth="1"/>
    <col min="518" max="518" width="13.5703125" style="14" bestFit="1" customWidth="1"/>
    <col min="519" max="519" width="5.42578125" style="14" customWidth="1"/>
    <col min="520" max="523" width="0" style="14" hidden="1" customWidth="1"/>
    <col min="524" max="524" width="8" style="14" customWidth="1"/>
    <col min="525" max="527" width="10.7109375" style="14" customWidth="1"/>
    <col min="528" max="528" width="8" style="14" customWidth="1"/>
    <col min="529" max="531" width="10.7109375" style="14" customWidth="1"/>
    <col min="532" max="532" width="8" style="14" customWidth="1"/>
    <col min="533" max="534" width="10.5703125" style="14" customWidth="1"/>
    <col min="535" max="535" width="10.28515625" style="14" customWidth="1"/>
    <col min="536" max="536" width="8" style="14" customWidth="1"/>
    <col min="537" max="537" width="11.140625" style="14" bestFit="1" customWidth="1"/>
    <col min="538" max="538" width="9.7109375" style="14" customWidth="1"/>
    <col min="539" max="539" width="11.140625" style="14" bestFit="1" customWidth="1"/>
    <col min="540" max="540" width="8" style="14" customWidth="1"/>
    <col min="541" max="541" width="11.140625" style="14" bestFit="1" customWidth="1"/>
    <col min="542" max="543" width="10.7109375" style="14" customWidth="1"/>
    <col min="544" max="544" width="8" style="14" customWidth="1"/>
    <col min="545" max="545" width="11.42578125" style="14" bestFit="1" customWidth="1"/>
    <col min="546" max="546" width="10.7109375" style="14" customWidth="1"/>
    <col min="547" max="547" width="11.42578125" style="14" customWidth="1"/>
    <col min="548" max="548" width="8" style="14" customWidth="1"/>
    <col min="549" max="551" width="11.85546875" style="14" customWidth="1"/>
    <col min="552" max="552" width="8" style="14" customWidth="1"/>
    <col min="553" max="555" width="11.85546875" style="14" customWidth="1"/>
    <col min="556" max="556" width="8" style="14" customWidth="1"/>
    <col min="557" max="559" width="11.85546875" style="14" customWidth="1"/>
    <col min="560" max="560" width="8" style="14" customWidth="1"/>
    <col min="561" max="563" width="11.85546875" style="14" customWidth="1"/>
    <col min="564" max="564" width="8" style="14" customWidth="1"/>
    <col min="565" max="567" width="11.85546875" style="14" customWidth="1"/>
    <col min="568" max="568" width="8" style="14" customWidth="1"/>
    <col min="569" max="571" width="11.85546875" style="14" customWidth="1"/>
    <col min="572" max="572" width="8" style="14" customWidth="1"/>
    <col min="573" max="575" width="11.85546875" style="14" customWidth="1"/>
    <col min="576" max="576" width="8" style="14" customWidth="1"/>
    <col min="577" max="579" width="11.85546875" style="14" customWidth="1"/>
    <col min="580" max="580" width="8" style="14" customWidth="1"/>
    <col min="581" max="583" width="11.85546875" style="14" customWidth="1"/>
    <col min="584" max="584" width="8" style="14" customWidth="1"/>
    <col min="585" max="587" width="11.85546875" style="14" customWidth="1"/>
    <col min="588" max="588" width="8" style="14" customWidth="1"/>
    <col min="589" max="591" width="11.85546875" style="14" customWidth="1"/>
    <col min="592" max="592" width="8" style="14" customWidth="1"/>
    <col min="593" max="595" width="11.85546875" style="14" customWidth="1"/>
    <col min="596" max="596" width="8" style="14" customWidth="1"/>
    <col min="597" max="599" width="11.85546875" style="14" customWidth="1"/>
    <col min="600" max="600" width="8" style="14" customWidth="1"/>
    <col min="601" max="603" width="11.85546875" style="14" customWidth="1"/>
    <col min="604" max="604" width="8" style="14" customWidth="1"/>
    <col min="605" max="607" width="11.85546875" style="14" customWidth="1"/>
    <col min="608" max="608" width="8" style="14" customWidth="1"/>
    <col min="609" max="611" width="11.85546875" style="14" customWidth="1"/>
    <col min="612" max="612" width="9" style="14" customWidth="1"/>
    <col min="613" max="615" width="11.85546875" style="14" customWidth="1"/>
    <col min="616" max="616" width="8.140625" style="14" customWidth="1"/>
    <col min="617" max="619" width="11.85546875" style="14" customWidth="1"/>
    <col min="620" max="768" width="9.140625" style="14"/>
    <col min="769" max="769" width="0.85546875" style="14" customWidth="1"/>
    <col min="770" max="770" width="3.7109375" style="14" customWidth="1"/>
    <col min="771" max="771" width="20.7109375" style="14" customWidth="1"/>
    <col min="772" max="772" width="7.28515625" style="14" customWidth="1"/>
    <col min="773" max="773" width="11.7109375" style="14" customWidth="1"/>
    <col min="774" max="774" width="13.5703125" style="14" bestFit="1" customWidth="1"/>
    <col min="775" max="775" width="5.42578125" style="14" customWidth="1"/>
    <col min="776" max="779" width="0" style="14" hidden="1" customWidth="1"/>
    <col min="780" max="780" width="8" style="14" customWidth="1"/>
    <col min="781" max="783" width="10.7109375" style="14" customWidth="1"/>
    <col min="784" max="784" width="8" style="14" customWidth="1"/>
    <col min="785" max="787" width="10.7109375" style="14" customWidth="1"/>
    <col min="788" max="788" width="8" style="14" customWidth="1"/>
    <col min="789" max="790" width="10.5703125" style="14" customWidth="1"/>
    <col min="791" max="791" width="10.28515625" style="14" customWidth="1"/>
    <col min="792" max="792" width="8" style="14" customWidth="1"/>
    <col min="793" max="793" width="11.140625" style="14" bestFit="1" customWidth="1"/>
    <col min="794" max="794" width="9.7109375" style="14" customWidth="1"/>
    <col min="795" max="795" width="11.140625" style="14" bestFit="1" customWidth="1"/>
    <col min="796" max="796" width="8" style="14" customWidth="1"/>
    <col min="797" max="797" width="11.140625" style="14" bestFit="1" customWidth="1"/>
    <col min="798" max="799" width="10.7109375" style="14" customWidth="1"/>
    <col min="800" max="800" width="8" style="14" customWidth="1"/>
    <col min="801" max="801" width="11.42578125" style="14" bestFit="1" customWidth="1"/>
    <col min="802" max="802" width="10.7109375" style="14" customWidth="1"/>
    <col min="803" max="803" width="11.42578125" style="14" customWidth="1"/>
    <col min="804" max="804" width="8" style="14" customWidth="1"/>
    <col min="805" max="807" width="11.85546875" style="14" customWidth="1"/>
    <col min="808" max="808" width="8" style="14" customWidth="1"/>
    <col min="809" max="811" width="11.85546875" style="14" customWidth="1"/>
    <col min="812" max="812" width="8" style="14" customWidth="1"/>
    <col min="813" max="815" width="11.85546875" style="14" customWidth="1"/>
    <col min="816" max="816" width="8" style="14" customWidth="1"/>
    <col min="817" max="819" width="11.85546875" style="14" customWidth="1"/>
    <col min="820" max="820" width="8" style="14" customWidth="1"/>
    <col min="821" max="823" width="11.85546875" style="14" customWidth="1"/>
    <col min="824" max="824" width="8" style="14" customWidth="1"/>
    <col min="825" max="827" width="11.85546875" style="14" customWidth="1"/>
    <col min="828" max="828" width="8" style="14" customWidth="1"/>
    <col min="829" max="831" width="11.85546875" style="14" customWidth="1"/>
    <col min="832" max="832" width="8" style="14" customWidth="1"/>
    <col min="833" max="835" width="11.85546875" style="14" customWidth="1"/>
    <col min="836" max="836" width="8" style="14" customWidth="1"/>
    <col min="837" max="839" width="11.85546875" style="14" customWidth="1"/>
    <col min="840" max="840" width="8" style="14" customWidth="1"/>
    <col min="841" max="843" width="11.85546875" style="14" customWidth="1"/>
    <col min="844" max="844" width="8" style="14" customWidth="1"/>
    <col min="845" max="847" width="11.85546875" style="14" customWidth="1"/>
    <col min="848" max="848" width="8" style="14" customWidth="1"/>
    <col min="849" max="851" width="11.85546875" style="14" customWidth="1"/>
    <col min="852" max="852" width="8" style="14" customWidth="1"/>
    <col min="853" max="855" width="11.85546875" style="14" customWidth="1"/>
    <col min="856" max="856" width="8" style="14" customWidth="1"/>
    <col min="857" max="859" width="11.85546875" style="14" customWidth="1"/>
    <col min="860" max="860" width="8" style="14" customWidth="1"/>
    <col min="861" max="863" width="11.85546875" style="14" customWidth="1"/>
    <col min="864" max="864" width="8" style="14" customWidth="1"/>
    <col min="865" max="867" width="11.85546875" style="14" customWidth="1"/>
    <col min="868" max="868" width="9" style="14" customWidth="1"/>
    <col min="869" max="871" width="11.85546875" style="14" customWidth="1"/>
    <col min="872" max="872" width="8.140625" style="14" customWidth="1"/>
    <col min="873" max="875" width="11.85546875" style="14" customWidth="1"/>
    <col min="876" max="1024" width="9.140625" style="14"/>
    <col min="1025" max="1025" width="0.85546875" style="14" customWidth="1"/>
    <col min="1026" max="1026" width="3.7109375" style="14" customWidth="1"/>
    <col min="1027" max="1027" width="20.7109375" style="14" customWidth="1"/>
    <col min="1028" max="1028" width="7.28515625" style="14" customWidth="1"/>
    <col min="1029" max="1029" width="11.7109375" style="14" customWidth="1"/>
    <col min="1030" max="1030" width="13.5703125" style="14" bestFit="1" customWidth="1"/>
    <col min="1031" max="1031" width="5.42578125" style="14" customWidth="1"/>
    <col min="1032" max="1035" width="0" style="14" hidden="1" customWidth="1"/>
    <col min="1036" max="1036" width="8" style="14" customWidth="1"/>
    <col min="1037" max="1039" width="10.7109375" style="14" customWidth="1"/>
    <col min="1040" max="1040" width="8" style="14" customWidth="1"/>
    <col min="1041" max="1043" width="10.7109375" style="14" customWidth="1"/>
    <col min="1044" max="1044" width="8" style="14" customWidth="1"/>
    <col min="1045" max="1046" width="10.5703125" style="14" customWidth="1"/>
    <col min="1047" max="1047" width="10.28515625" style="14" customWidth="1"/>
    <col min="1048" max="1048" width="8" style="14" customWidth="1"/>
    <col min="1049" max="1049" width="11.140625" style="14" bestFit="1" customWidth="1"/>
    <col min="1050" max="1050" width="9.7109375" style="14" customWidth="1"/>
    <col min="1051" max="1051" width="11.140625" style="14" bestFit="1" customWidth="1"/>
    <col min="1052" max="1052" width="8" style="14" customWidth="1"/>
    <col min="1053" max="1053" width="11.140625" style="14" bestFit="1" customWidth="1"/>
    <col min="1054" max="1055" width="10.7109375" style="14" customWidth="1"/>
    <col min="1056" max="1056" width="8" style="14" customWidth="1"/>
    <col min="1057" max="1057" width="11.42578125" style="14" bestFit="1" customWidth="1"/>
    <col min="1058" max="1058" width="10.7109375" style="14" customWidth="1"/>
    <col min="1059" max="1059" width="11.42578125" style="14" customWidth="1"/>
    <col min="1060" max="1060" width="8" style="14" customWidth="1"/>
    <col min="1061" max="1063" width="11.85546875" style="14" customWidth="1"/>
    <col min="1064" max="1064" width="8" style="14" customWidth="1"/>
    <col min="1065" max="1067" width="11.85546875" style="14" customWidth="1"/>
    <col min="1068" max="1068" width="8" style="14" customWidth="1"/>
    <col min="1069" max="1071" width="11.85546875" style="14" customWidth="1"/>
    <col min="1072" max="1072" width="8" style="14" customWidth="1"/>
    <col min="1073" max="1075" width="11.85546875" style="14" customWidth="1"/>
    <col min="1076" max="1076" width="8" style="14" customWidth="1"/>
    <col min="1077" max="1079" width="11.85546875" style="14" customWidth="1"/>
    <col min="1080" max="1080" width="8" style="14" customWidth="1"/>
    <col min="1081" max="1083" width="11.85546875" style="14" customWidth="1"/>
    <col min="1084" max="1084" width="8" style="14" customWidth="1"/>
    <col min="1085" max="1087" width="11.85546875" style="14" customWidth="1"/>
    <col min="1088" max="1088" width="8" style="14" customWidth="1"/>
    <col min="1089" max="1091" width="11.85546875" style="14" customWidth="1"/>
    <col min="1092" max="1092" width="8" style="14" customWidth="1"/>
    <col min="1093" max="1095" width="11.85546875" style="14" customWidth="1"/>
    <col min="1096" max="1096" width="8" style="14" customWidth="1"/>
    <col min="1097" max="1099" width="11.85546875" style="14" customWidth="1"/>
    <col min="1100" max="1100" width="8" style="14" customWidth="1"/>
    <col min="1101" max="1103" width="11.85546875" style="14" customWidth="1"/>
    <col min="1104" max="1104" width="8" style="14" customWidth="1"/>
    <col min="1105" max="1107" width="11.85546875" style="14" customWidth="1"/>
    <col min="1108" max="1108" width="8" style="14" customWidth="1"/>
    <col min="1109" max="1111" width="11.85546875" style="14" customWidth="1"/>
    <col min="1112" max="1112" width="8" style="14" customWidth="1"/>
    <col min="1113" max="1115" width="11.85546875" style="14" customWidth="1"/>
    <col min="1116" max="1116" width="8" style="14" customWidth="1"/>
    <col min="1117" max="1119" width="11.85546875" style="14" customWidth="1"/>
    <col min="1120" max="1120" width="8" style="14" customWidth="1"/>
    <col min="1121" max="1123" width="11.85546875" style="14" customWidth="1"/>
    <col min="1124" max="1124" width="9" style="14" customWidth="1"/>
    <col min="1125" max="1127" width="11.85546875" style="14" customWidth="1"/>
    <col min="1128" max="1128" width="8.140625" style="14" customWidth="1"/>
    <col min="1129" max="1131" width="11.85546875" style="14" customWidth="1"/>
    <col min="1132" max="1280" width="9.140625" style="14"/>
    <col min="1281" max="1281" width="0.85546875" style="14" customWidth="1"/>
    <col min="1282" max="1282" width="3.7109375" style="14" customWidth="1"/>
    <col min="1283" max="1283" width="20.7109375" style="14" customWidth="1"/>
    <col min="1284" max="1284" width="7.28515625" style="14" customWidth="1"/>
    <col min="1285" max="1285" width="11.7109375" style="14" customWidth="1"/>
    <col min="1286" max="1286" width="13.5703125" style="14" bestFit="1" customWidth="1"/>
    <col min="1287" max="1287" width="5.42578125" style="14" customWidth="1"/>
    <col min="1288" max="1291" width="0" style="14" hidden="1" customWidth="1"/>
    <col min="1292" max="1292" width="8" style="14" customWidth="1"/>
    <col min="1293" max="1295" width="10.7109375" style="14" customWidth="1"/>
    <col min="1296" max="1296" width="8" style="14" customWidth="1"/>
    <col min="1297" max="1299" width="10.7109375" style="14" customWidth="1"/>
    <col min="1300" max="1300" width="8" style="14" customWidth="1"/>
    <col min="1301" max="1302" width="10.5703125" style="14" customWidth="1"/>
    <col min="1303" max="1303" width="10.28515625" style="14" customWidth="1"/>
    <col min="1304" max="1304" width="8" style="14" customWidth="1"/>
    <col min="1305" max="1305" width="11.140625" style="14" bestFit="1" customWidth="1"/>
    <col min="1306" max="1306" width="9.7109375" style="14" customWidth="1"/>
    <col min="1307" max="1307" width="11.140625" style="14" bestFit="1" customWidth="1"/>
    <col min="1308" max="1308" width="8" style="14" customWidth="1"/>
    <col min="1309" max="1309" width="11.140625" style="14" bestFit="1" customWidth="1"/>
    <col min="1310" max="1311" width="10.7109375" style="14" customWidth="1"/>
    <col min="1312" max="1312" width="8" style="14" customWidth="1"/>
    <col min="1313" max="1313" width="11.42578125" style="14" bestFit="1" customWidth="1"/>
    <col min="1314" max="1314" width="10.7109375" style="14" customWidth="1"/>
    <col min="1315" max="1315" width="11.42578125" style="14" customWidth="1"/>
    <col min="1316" max="1316" width="8" style="14" customWidth="1"/>
    <col min="1317" max="1319" width="11.85546875" style="14" customWidth="1"/>
    <col min="1320" max="1320" width="8" style="14" customWidth="1"/>
    <col min="1321" max="1323" width="11.85546875" style="14" customWidth="1"/>
    <col min="1324" max="1324" width="8" style="14" customWidth="1"/>
    <col min="1325" max="1327" width="11.85546875" style="14" customWidth="1"/>
    <col min="1328" max="1328" width="8" style="14" customWidth="1"/>
    <col min="1329" max="1331" width="11.85546875" style="14" customWidth="1"/>
    <col min="1332" max="1332" width="8" style="14" customWidth="1"/>
    <col min="1333" max="1335" width="11.85546875" style="14" customWidth="1"/>
    <col min="1336" max="1336" width="8" style="14" customWidth="1"/>
    <col min="1337" max="1339" width="11.85546875" style="14" customWidth="1"/>
    <col min="1340" max="1340" width="8" style="14" customWidth="1"/>
    <col min="1341" max="1343" width="11.85546875" style="14" customWidth="1"/>
    <col min="1344" max="1344" width="8" style="14" customWidth="1"/>
    <col min="1345" max="1347" width="11.85546875" style="14" customWidth="1"/>
    <col min="1348" max="1348" width="8" style="14" customWidth="1"/>
    <col min="1349" max="1351" width="11.85546875" style="14" customWidth="1"/>
    <col min="1352" max="1352" width="8" style="14" customWidth="1"/>
    <col min="1353" max="1355" width="11.85546875" style="14" customWidth="1"/>
    <col min="1356" max="1356" width="8" style="14" customWidth="1"/>
    <col min="1357" max="1359" width="11.85546875" style="14" customWidth="1"/>
    <col min="1360" max="1360" width="8" style="14" customWidth="1"/>
    <col min="1361" max="1363" width="11.85546875" style="14" customWidth="1"/>
    <col min="1364" max="1364" width="8" style="14" customWidth="1"/>
    <col min="1365" max="1367" width="11.85546875" style="14" customWidth="1"/>
    <col min="1368" max="1368" width="8" style="14" customWidth="1"/>
    <col min="1369" max="1371" width="11.85546875" style="14" customWidth="1"/>
    <col min="1372" max="1372" width="8" style="14" customWidth="1"/>
    <col min="1373" max="1375" width="11.85546875" style="14" customWidth="1"/>
    <col min="1376" max="1376" width="8" style="14" customWidth="1"/>
    <col min="1377" max="1379" width="11.85546875" style="14" customWidth="1"/>
    <col min="1380" max="1380" width="9" style="14" customWidth="1"/>
    <col min="1381" max="1383" width="11.85546875" style="14" customWidth="1"/>
    <col min="1384" max="1384" width="8.140625" style="14" customWidth="1"/>
    <col min="1385" max="1387" width="11.85546875" style="14" customWidth="1"/>
    <col min="1388" max="1536" width="9.140625" style="14"/>
    <col min="1537" max="1537" width="0.85546875" style="14" customWidth="1"/>
    <col min="1538" max="1538" width="3.7109375" style="14" customWidth="1"/>
    <col min="1539" max="1539" width="20.7109375" style="14" customWidth="1"/>
    <col min="1540" max="1540" width="7.28515625" style="14" customWidth="1"/>
    <col min="1541" max="1541" width="11.7109375" style="14" customWidth="1"/>
    <col min="1542" max="1542" width="13.5703125" style="14" bestFit="1" customWidth="1"/>
    <col min="1543" max="1543" width="5.42578125" style="14" customWidth="1"/>
    <col min="1544" max="1547" width="0" style="14" hidden="1" customWidth="1"/>
    <col min="1548" max="1548" width="8" style="14" customWidth="1"/>
    <col min="1549" max="1551" width="10.7109375" style="14" customWidth="1"/>
    <col min="1552" max="1552" width="8" style="14" customWidth="1"/>
    <col min="1553" max="1555" width="10.7109375" style="14" customWidth="1"/>
    <col min="1556" max="1556" width="8" style="14" customWidth="1"/>
    <col min="1557" max="1558" width="10.5703125" style="14" customWidth="1"/>
    <col min="1559" max="1559" width="10.28515625" style="14" customWidth="1"/>
    <col min="1560" max="1560" width="8" style="14" customWidth="1"/>
    <col min="1561" max="1561" width="11.140625" style="14" bestFit="1" customWidth="1"/>
    <col min="1562" max="1562" width="9.7109375" style="14" customWidth="1"/>
    <col min="1563" max="1563" width="11.140625" style="14" bestFit="1" customWidth="1"/>
    <col min="1564" max="1564" width="8" style="14" customWidth="1"/>
    <col min="1565" max="1565" width="11.140625" style="14" bestFit="1" customWidth="1"/>
    <col min="1566" max="1567" width="10.7109375" style="14" customWidth="1"/>
    <col min="1568" max="1568" width="8" style="14" customWidth="1"/>
    <col min="1569" max="1569" width="11.42578125" style="14" bestFit="1" customWidth="1"/>
    <col min="1570" max="1570" width="10.7109375" style="14" customWidth="1"/>
    <col min="1571" max="1571" width="11.42578125" style="14" customWidth="1"/>
    <col min="1572" max="1572" width="8" style="14" customWidth="1"/>
    <col min="1573" max="1575" width="11.85546875" style="14" customWidth="1"/>
    <col min="1576" max="1576" width="8" style="14" customWidth="1"/>
    <col min="1577" max="1579" width="11.85546875" style="14" customWidth="1"/>
    <col min="1580" max="1580" width="8" style="14" customWidth="1"/>
    <col min="1581" max="1583" width="11.85546875" style="14" customWidth="1"/>
    <col min="1584" max="1584" width="8" style="14" customWidth="1"/>
    <col min="1585" max="1587" width="11.85546875" style="14" customWidth="1"/>
    <col min="1588" max="1588" width="8" style="14" customWidth="1"/>
    <col min="1589" max="1591" width="11.85546875" style="14" customWidth="1"/>
    <col min="1592" max="1592" width="8" style="14" customWidth="1"/>
    <col min="1593" max="1595" width="11.85546875" style="14" customWidth="1"/>
    <col min="1596" max="1596" width="8" style="14" customWidth="1"/>
    <col min="1597" max="1599" width="11.85546875" style="14" customWidth="1"/>
    <col min="1600" max="1600" width="8" style="14" customWidth="1"/>
    <col min="1601" max="1603" width="11.85546875" style="14" customWidth="1"/>
    <col min="1604" max="1604" width="8" style="14" customWidth="1"/>
    <col min="1605" max="1607" width="11.85546875" style="14" customWidth="1"/>
    <col min="1608" max="1608" width="8" style="14" customWidth="1"/>
    <col min="1609" max="1611" width="11.85546875" style="14" customWidth="1"/>
    <col min="1612" max="1612" width="8" style="14" customWidth="1"/>
    <col min="1613" max="1615" width="11.85546875" style="14" customWidth="1"/>
    <col min="1616" max="1616" width="8" style="14" customWidth="1"/>
    <col min="1617" max="1619" width="11.85546875" style="14" customWidth="1"/>
    <col min="1620" max="1620" width="8" style="14" customWidth="1"/>
    <col min="1621" max="1623" width="11.85546875" style="14" customWidth="1"/>
    <col min="1624" max="1624" width="8" style="14" customWidth="1"/>
    <col min="1625" max="1627" width="11.85546875" style="14" customWidth="1"/>
    <col min="1628" max="1628" width="8" style="14" customWidth="1"/>
    <col min="1629" max="1631" width="11.85546875" style="14" customWidth="1"/>
    <col min="1632" max="1632" width="8" style="14" customWidth="1"/>
    <col min="1633" max="1635" width="11.85546875" style="14" customWidth="1"/>
    <col min="1636" max="1636" width="9" style="14" customWidth="1"/>
    <col min="1637" max="1639" width="11.85546875" style="14" customWidth="1"/>
    <col min="1640" max="1640" width="8.140625" style="14" customWidth="1"/>
    <col min="1641" max="1643" width="11.85546875" style="14" customWidth="1"/>
    <col min="1644" max="1792" width="9.140625" style="14"/>
    <col min="1793" max="1793" width="0.85546875" style="14" customWidth="1"/>
    <col min="1794" max="1794" width="3.7109375" style="14" customWidth="1"/>
    <col min="1795" max="1795" width="20.7109375" style="14" customWidth="1"/>
    <col min="1796" max="1796" width="7.28515625" style="14" customWidth="1"/>
    <col min="1797" max="1797" width="11.7109375" style="14" customWidth="1"/>
    <col min="1798" max="1798" width="13.5703125" style="14" bestFit="1" customWidth="1"/>
    <col min="1799" max="1799" width="5.42578125" style="14" customWidth="1"/>
    <col min="1800" max="1803" width="0" style="14" hidden="1" customWidth="1"/>
    <col min="1804" max="1804" width="8" style="14" customWidth="1"/>
    <col min="1805" max="1807" width="10.7109375" style="14" customWidth="1"/>
    <col min="1808" max="1808" width="8" style="14" customWidth="1"/>
    <col min="1809" max="1811" width="10.7109375" style="14" customWidth="1"/>
    <col min="1812" max="1812" width="8" style="14" customWidth="1"/>
    <col min="1813" max="1814" width="10.5703125" style="14" customWidth="1"/>
    <col min="1815" max="1815" width="10.28515625" style="14" customWidth="1"/>
    <col min="1816" max="1816" width="8" style="14" customWidth="1"/>
    <col min="1817" max="1817" width="11.140625" style="14" bestFit="1" customWidth="1"/>
    <col min="1818" max="1818" width="9.7109375" style="14" customWidth="1"/>
    <col min="1819" max="1819" width="11.140625" style="14" bestFit="1" customWidth="1"/>
    <col min="1820" max="1820" width="8" style="14" customWidth="1"/>
    <col min="1821" max="1821" width="11.140625" style="14" bestFit="1" customWidth="1"/>
    <col min="1822" max="1823" width="10.7109375" style="14" customWidth="1"/>
    <col min="1824" max="1824" width="8" style="14" customWidth="1"/>
    <col min="1825" max="1825" width="11.42578125" style="14" bestFit="1" customWidth="1"/>
    <col min="1826" max="1826" width="10.7109375" style="14" customWidth="1"/>
    <col min="1827" max="1827" width="11.42578125" style="14" customWidth="1"/>
    <col min="1828" max="1828" width="8" style="14" customWidth="1"/>
    <col min="1829" max="1831" width="11.85546875" style="14" customWidth="1"/>
    <col min="1832" max="1832" width="8" style="14" customWidth="1"/>
    <col min="1833" max="1835" width="11.85546875" style="14" customWidth="1"/>
    <col min="1836" max="1836" width="8" style="14" customWidth="1"/>
    <col min="1837" max="1839" width="11.85546875" style="14" customWidth="1"/>
    <col min="1840" max="1840" width="8" style="14" customWidth="1"/>
    <col min="1841" max="1843" width="11.85546875" style="14" customWidth="1"/>
    <col min="1844" max="1844" width="8" style="14" customWidth="1"/>
    <col min="1845" max="1847" width="11.85546875" style="14" customWidth="1"/>
    <col min="1848" max="1848" width="8" style="14" customWidth="1"/>
    <col min="1849" max="1851" width="11.85546875" style="14" customWidth="1"/>
    <col min="1852" max="1852" width="8" style="14" customWidth="1"/>
    <col min="1853" max="1855" width="11.85546875" style="14" customWidth="1"/>
    <col min="1856" max="1856" width="8" style="14" customWidth="1"/>
    <col min="1857" max="1859" width="11.85546875" style="14" customWidth="1"/>
    <col min="1860" max="1860" width="8" style="14" customWidth="1"/>
    <col min="1861" max="1863" width="11.85546875" style="14" customWidth="1"/>
    <col min="1864" max="1864" width="8" style="14" customWidth="1"/>
    <col min="1865" max="1867" width="11.85546875" style="14" customWidth="1"/>
    <col min="1868" max="1868" width="8" style="14" customWidth="1"/>
    <col min="1869" max="1871" width="11.85546875" style="14" customWidth="1"/>
    <col min="1872" max="1872" width="8" style="14" customWidth="1"/>
    <col min="1873" max="1875" width="11.85546875" style="14" customWidth="1"/>
    <col min="1876" max="1876" width="8" style="14" customWidth="1"/>
    <col min="1877" max="1879" width="11.85546875" style="14" customWidth="1"/>
    <col min="1880" max="1880" width="8" style="14" customWidth="1"/>
    <col min="1881" max="1883" width="11.85546875" style="14" customWidth="1"/>
    <col min="1884" max="1884" width="8" style="14" customWidth="1"/>
    <col min="1885" max="1887" width="11.85546875" style="14" customWidth="1"/>
    <col min="1888" max="1888" width="8" style="14" customWidth="1"/>
    <col min="1889" max="1891" width="11.85546875" style="14" customWidth="1"/>
    <col min="1892" max="1892" width="9" style="14" customWidth="1"/>
    <col min="1893" max="1895" width="11.85546875" style="14" customWidth="1"/>
    <col min="1896" max="1896" width="8.140625" style="14" customWidth="1"/>
    <col min="1897" max="1899" width="11.85546875" style="14" customWidth="1"/>
    <col min="1900" max="2048" width="9.140625" style="14"/>
    <col min="2049" max="2049" width="0.85546875" style="14" customWidth="1"/>
    <col min="2050" max="2050" width="3.7109375" style="14" customWidth="1"/>
    <col min="2051" max="2051" width="20.7109375" style="14" customWidth="1"/>
    <col min="2052" max="2052" width="7.28515625" style="14" customWidth="1"/>
    <col min="2053" max="2053" width="11.7109375" style="14" customWidth="1"/>
    <col min="2054" max="2054" width="13.5703125" style="14" bestFit="1" customWidth="1"/>
    <col min="2055" max="2055" width="5.42578125" style="14" customWidth="1"/>
    <col min="2056" max="2059" width="0" style="14" hidden="1" customWidth="1"/>
    <col min="2060" max="2060" width="8" style="14" customWidth="1"/>
    <col min="2061" max="2063" width="10.7109375" style="14" customWidth="1"/>
    <col min="2064" max="2064" width="8" style="14" customWidth="1"/>
    <col min="2065" max="2067" width="10.7109375" style="14" customWidth="1"/>
    <col min="2068" max="2068" width="8" style="14" customWidth="1"/>
    <col min="2069" max="2070" width="10.5703125" style="14" customWidth="1"/>
    <col min="2071" max="2071" width="10.28515625" style="14" customWidth="1"/>
    <col min="2072" max="2072" width="8" style="14" customWidth="1"/>
    <col min="2073" max="2073" width="11.140625" style="14" bestFit="1" customWidth="1"/>
    <col min="2074" max="2074" width="9.7109375" style="14" customWidth="1"/>
    <col min="2075" max="2075" width="11.140625" style="14" bestFit="1" customWidth="1"/>
    <col min="2076" max="2076" width="8" style="14" customWidth="1"/>
    <col min="2077" max="2077" width="11.140625" style="14" bestFit="1" customWidth="1"/>
    <col min="2078" max="2079" width="10.7109375" style="14" customWidth="1"/>
    <col min="2080" max="2080" width="8" style="14" customWidth="1"/>
    <col min="2081" max="2081" width="11.42578125" style="14" bestFit="1" customWidth="1"/>
    <col min="2082" max="2082" width="10.7109375" style="14" customWidth="1"/>
    <col min="2083" max="2083" width="11.42578125" style="14" customWidth="1"/>
    <col min="2084" max="2084" width="8" style="14" customWidth="1"/>
    <col min="2085" max="2087" width="11.85546875" style="14" customWidth="1"/>
    <col min="2088" max="2088" width="8" style="14" customWidth="1"/>
    <col min="2089" max="2091" width="11.85546875" style="14" customWidth="1"/>
    <col min="2092" max="2092" width="8" style="14" customWidth="1"/>
    <col min="2093" max="2095" width="11.85546875" style="14" customWidth="1"/>
    <col min="2096" max="2096" width="8" style="14" customWidth="1"/>
    <col min="2097" max="2099" width="11.85546875" style="14" customWidth="1"/>
    <col min="2100" max="2100" width="8" style="14" customWidth="1"/>
    <col min="2101" max="2103" width="11.85546875" style="14" customWidth="1"/>
    <col min="2104" max="2104" width="8" style="14" customWidth="1"/>
    <col min="2105" max="2107" width="11.85546875" style="14" customWidth="1"/>
    <col min="2108" max="2108" width="8" style="14" customWidth="1"/>
    <col min="2109" max="2111" width="11.85546875" style="14" customWidth="1"/>
    <col min="2112" max="2112" width="8" style="14" customWidth="1"/>
    <col min="2113" max="2115" width="11.85546875" style="14" customWidth="1"/>
    <col min="2116" max="2116" width="8" style="14" customWidth="1"/>
    <col min="2117" max="2119" width="11.85546875" style="14" customWidth="1"/>
    <col min="2120" max="2120" width="8" style="14" customWidth="1"/>
    <col min="2121" max="2123" width="11.85546875" style="14" customWidth="1"/>
    <col min="2124" max="2124" width="8" style="14" customWidth="1"/>
    <col min="2125" max="2127" width="11.85546875" style="14" customWidth="1"/>
    <col min="2128" max="2128" width="8" style="14" customWidth="1"/>
    <col min="2129" max="2131" width="11.85546875" style="14" customWidth="1"/>
    <col min="2132" max="2132" width="8" style="14" customWidth="1"/>
    <col min="2133" max="2135" width="11.85546875" style="14" customWidth="1"/>
    <col min="2136" max="2136" width="8" style="14" customWidth="1"/>
    <col min="2137" max="2139" width="11.85546875" style="14" customWidth="1"/>
    <col min="2140" max="2140" width="8" style="14" customWidth="1"/>
    <col min="2141" max="2143" width="11.85546875" style="14" customWidth="1"/>
    <col min="2144" max="2144" width="8" style="14" customWidth="1"/>
    <col min="2145" max="2147" width="11.85546875" style="14" customWidth="1"/>
    <col min="2148" max="2148" width="9" style="14" customWidth="1"/>
    <col min="2149" max="2151" width="11.85546875" style="14" customWidth="1"/>
    <col min="2152" max="2152" width="8.140625" style="14" customWidth="1"/>
    <col min="2153" max="2155" width="11.85546875" style="14" customWidth="1"/>
    <col min="2156" max="2304" width="9.140625" style="14"/>
    <col min="2305" max="2305" width="0.85546875" style="14" customWidth="1"/>
    <col min="2306" max="2306" width="3.7109375" style="14" customWidth="1"/>
    <col min="2307" max="2307" width="20.7109375" style="14" customWidth="1"/>
    <col min="2308" max="2308" width="7.28515625" style="14" customWidth="1"/>
    <col min="2309" max="2309" width="11.7109375" style="14" customWidth="1"/>
    <col min="2310" max="2310" width="13.5703125" style="14" bestFit="1" customWidth="1"/>
    <col min="2311" max="2311" width="5.42578125" style="14" customWidth="1"/>
    <col min="2312" max="2315" width="0" style="14" hidden="1" customWidth="1"/>
    <col min="2316" max="2316" width="8" style="14" customWidth="1"/>
    <col min="2317" max="2319" width="10.7109375" style="14" customWidth="1"/>
    <col min="2320" max="2320" width="8" style="14" customWidth="1"/>
    <col min="2321" max="2323" width="10.7109375" style="14" customWidth="1"/>
    <col min="2324" max="2324" width="8" style="14" customWidth="1"/>
    <col min="2325" max="2326" width="10.5703125" style="14" customWidth="1"/>
    <col min="2327" max="2327" width="10.28515625" style="14" customWidth="1"/>
    <col min="2328" max="2328" width="8" style="14" customWidth="1"/>
    <col min="2329" max="2329" width="11.140625" style="14" bestFit="1" customWidth="1"/>
    <col min="2330" max="2330" width="9.7109375" style="14" customWidth="1"/>
    <col min="2331" max="2331" width="11.140625" style="14" bestFit="1" customWidth="1"/>
    <col min="2332" max="2332" width="8" style="14" customWidth="1"/>
    <col min="2333" max="2333" width="11.140625" style="14" bestFit="1" customWidth="1"/>
    <col min="2334" max="2335" width="10.7109375" style="14" customWidth="1"/>
    <col min="2336" max="2336" width="8" style="14" customWidth="1"/>
    <col min="2337" max="2337" width="11.42578125" style="14" bestFit="1" customWidth="1"/>
    <col min="2338" max="2338" width="10.7109375" style="14" customWidth="1"/>
    <col min="2339" max="2339" width="11.42578125" style="14" customWidth="1"/>
    <col min="2340" max="2340" width="8" style="14" customWidth="1"/>
    <col min="2341" max="2343" width="11.85546875" style="14" customWidth="1"/>
    <col min="2344" max="2344" width="8" style="14" customWidth="1"/>
    <col min="2345" max="2347" width="11.85546875" style="14" customWidth="1"/>
    <col min="2348" max="2348" width="8" style="14" customWidth="1"/>
    <col min="2349" max="2351" width="11.85546875" style="14" customWidth="1"/>
    <col min="2352" max="2352" width="8" style="14" customWidth="1"/>
    <col min="2353" max="2355" width="11.85546875" style="14" customWidth="1"/>
    <col min="2356" max="2356" width="8" style="14" customWidth="1"/>
    <col min="2357" max="2359" width="11.85546875" style="14" customWidth="1"/>
    <col min="2360" max="2360" width="8" style="14" customWidth="1"/>
    <col min="2361" max="2363" width="11.85546875" style="14" customWidth="1"/>
    <col min="2364" max="2364" width="8" style="14" customWidth="1"/>
    <col min="2365" max="2367" width="11.85546875" style="14" customWidth="1"/>
    <col min="2368" max="2368" width="8" style="14" customWidth="1"/>
    <col min="2369" max="2371" width="11.85546875" style="14" customWidth="1"/>
    <col min="2372" max="2372" width="8" style="14" customWidth="1"/>
    <col min="2373" max="2375" width="11.85546875" style="14" customWidth="1"/>
    <col min="2376" max="2376" width="8" style="14" customWidth="1"/>
    <col min="2377" max="2379" width="11.85546875" style="14" customWidth="1"/>
    <col min="2380" max="2380" width="8" style="14" customWidth="1"/>
    <col min="2381" max="2383" width="11.85546875" style="14" customWidth="1"/>
    <col min="2384" max="2384" width="8" style="14" customWidth="1"/>
    <col min="2385" max="2387" width="11.85546875" style="14" customWidth="1"/>
    <col min="2388" max="2388" width="8" style="14" customWidth="1"/>
    <col min="2389" max="2391" width="11.85546875" style="14" customWidth="1"/>
    <col min="2392" max="2392" width="8" style="14" customWidth="1"/>
    <col min="2393" max="2395" width="11.85546875" style="14" customWidth="1"/>
    <col min="2396" max="2396" width="8" style="14" customWidth="1"/>
    <col min="2397" max="2399" width="11.85546875" style="14" customWidth="1"/>
    <col min="2400" max="2400" width="8" style="14" customWidth="1"/>
    <col min="2401" max="2403" width="11.85546875" style="14" customWidth="1"/>
    <col min="2404" max="2404" width="9" style="14" customWidth="1"/>
    <col min="2405" max="2407" width="11.85546875" style="14" customWidth="1"/>
    <col min="2408" max="2408" width="8.140625" style="14" customWidth="1"/>
    <col min="2409" max="2411" width="11.85546875" style="14" customWidth="1"/>
    <col min="2412" max="2560" width="9.140625" style="14"/>
    <col min="2561" max="2561" width="0.85546875" style="14" customWidth="1"/>
    <col min="2562" max="2562" width="3.7109375" style="14" customWidth="1"/>
    <col min="2563" max="2563" width="20.7109375" style="14" customWidth="1"/>
    <col min="2564" max="2564" width="7.28515625" style="14" customWidth="1"/>
    <col min="2565" max="2565" width="11.7109375" style="14" customWidth="1"/>
    <col min="2566" max="2566" width="13.5703125" style="14" bestFit="1" customWidth="1"/>
    <col min="2567" max="2567" width="5.42578125" style="14" customWidth="1"/>
    <col min="2568" max="2571" width="0" style="14" hidden="1" customWidth="1"/>
    <col min="2572" max="2572" width="8" style="14" customWidth="1"/>
    <col min="2573" max="2575" width="10.7109375" style="14" customWidth="1"/>
    <col min="2576" max="2576" width="8" style="14" customWidth="1"/>
    <col min="2577" max="2579" width="10.7109375" style="14" customWidth="1"/>
    <col min="2580" max="2580" width="8" style="14" customWidth="1"/>
    <col min="2581" max="2582" width="10.5703125" style="14" customWidth="1"/>
    <col min="2583" max="2583" width="10.28515625" style="14" customWidth="1"/>
    <col min="2584" max="2584" width="8" style="14" customWidth="1"/>
    <col min="2585" max="2585" width="11.140625" style="14" bestFit="1" customWidth="1"/>
    <col min="2586" max="2586" width="9.7109375" style="14" customWidth="1"/>
    <col min="2587" max="2587" width="11.140625" style="14" bestFit="1" customWidth="1"/>
    <col min="2588" max="2588" width="8" style="14" customWidth="1"/>
    <col min="2589" max="2589" width="11.140625" style="14" bestFit="1" customWidth="1"/>
    <col min="2590" max="2591" width="10.7109375" style="14" customWidth="1"/>
    <col min="2592" max="2592" width="8" style="14" customWidth="1"/>
    <col min="2593" max="2593" width="11.42578125" style="14" bestFit="1" customWidth="1"/>
    <col min="2594" max="2594" width="10.7109375" style="14" customWidth="1"/>
    <col min="2595" max="2595" width="11.42578125" style="14" customWidth="1"/>
    <col min="2596" max="2596" width="8" style="14" customWidth="1"/>
    <col min="2597" max="2599" width="11.85546875" style="14" customWidth="1"/>
    <col min="2600" max="2600" width="8" style="14" customWidth="1"/>
    <col min="2601" max="2603" width="11.85546875" style="14" customWidth="1"/>
    <col min="2604" max="2604" width="8" style="14" customWidth="1"/>
    <col min="2605" max="2607" width="11.85546875" style="14" customWidth="1"/>
    <col min="2608" max="2608" width="8" style="14" customWidth="1"/>
    <col min="2609" max="2611" width="11.85546875" style="14" customWidth="1"/>
    <col min="2612" max="2612" width="8" style="14" customWidth="1"/>
    <col min="2613" max="2615" width="11.85546875" style="14" customWidth="1"/>
    <col min="2616" max="2616" width="8" style="14" customWidth="1"/>
    <col min="2617" max="2619" width="11.85546875" style="14" customWidth="1"/>
    <col min="2620" max="2620" width="8" style="14" customWidth="1"/>
    <col min="2621" max="2623" width="11.85546875" style="14" customWidth="1"/>
    <col min="2624" max="2624" width="8" style="14" customWidth="1"/>
    <col min="2625" max="2627" width="11.85546875" style="14" customWidth="1"/>
    <col min="2628" max="2628" width="8" style="14" customWidth="1"/>
    <col min="2629" max="2631" width="11.85546875" style="14" customWidth="1"/>
    <col min="2632" max="2632" width="8" style="14" customWidth="1"/>
    <col min="2633" max="2635" width="11.85546875" style="14" customWidth="1"/>
    <col min="2636" max="2636" width="8" style="14" customWidth="1"/>
    <col min="2637" max="2639" width="11.85546875" style="14" customWidth="1"/>
    <col min="2640" max="2640" width="8" style="14" customWidth="1"/>
    <col min="2641" max="2643" width="11.85546875" style="14" customWidth="1"/>
    <col min="2644" max="2644" width="8" style="14" customWidth="1"/>
    <col min="2645" max="2647" width="11.85546875" style="14" customWidth="1"/>
    <col min="2648" max="2648" width="8" style="14" customWidth="1"/>
    <col min="2649" max="2651" width="11.85546875" style="14" customWidth="1"/>
    <col min="2652" max="2652" width="8" style="14" customWidth="1"/>
    <col min="2653" max="2655" width="11.85546875" style="14" customWidth="1"/>
    <col min="2656" max="2656" width="8" style="14" customWidth="1"/>
    <col min="2657" max="2659" width="11.85546875" style="14" customWidth="1"/>
    <col min="2660" max="2660" width="9" style="14" customWidth="1"/>
    <col min="2661" max="2663" width="11.85546875" style="14" customWidth="1"/>
    <col min="2664" max="2664" width="8.140625" style="14" customWidth="1"/>
    <col min="2665" max="2667" width="11.85546875" style="14" customWidth="1"/>
    <col min="2668" max="2816" width="9.140625" style="14"/>
    <col min="2817" max="2817" width="0.85546875" style="14" customWidth="1"/>
    <col min="2818" max="2818" width="3.7109375" style="14" customWidth="1"/>
    <col min="2819" max="2819" width="20.7109375" style="14" customWidth="1"/>
    <col min="2820" max="2820" width="7.28515625" style="14" customWidth="1"/>
    <col min="2821" max="2821" width="11.7109375" style="14" customWidth="1"/>
    <col min="2822" max="2822" width="13.5703125" style="14" bestFit="1" customWidth="1"/>
    <col min="2823" max="2823" width="5.42578125" style="14" customWidth="1"/>
    <col min="2824" max="2827" width="0" style="14" hidden="1" customWidth="1"/>
    <col min="2828" max="2828" width="8" style="14" customWidth="1"/>
    <col min="2829" max="2831" width="10.7109375" style="14" customWidth="1"/>
    <col min="2832" max="2832" width="8" style="14" customWidth="1"/>
    <col min="2833" max="2835" width="10.7109375" style="14" customWidth="1"/>
    <col min="2836" max="2836" width="8" style="14" customWidth="1"/>
    <col min="2837" max="2838" width="10.5703125" style="14" customWidth="1"/>
    <col min="2839" max="2839" width="10.28515625" style="14" customWidth="1"/>
    <col min="2840" max="2840" width="8" style="14" customWidth="1"/>
    <col min="2841" max="2841" width="11.140625" style="14" bestFit="1" customWidth="1"/>
    <col min="2842" max="2842" width="9.7109375" style="14" customWidth="1"/>
    <col min="2843" max="2843" width="11.140625" style="14" bestFit="1" customWidth="1"/>
    <col min="2844" max="2844" width="8" style="14" customWidth="1"/>
    <col min="2845" max="2845" width="11.140625" style="14" bestFit="1" customWidth="1"/>
    <col min="2846" max="2847" width="10.7109375" style="14" customWidth="1"/>
    <col min="2848" max="2848" width="8" style="14" customWidth="1"/>
    <col min="2849" max="2849" width="11.42578125" style="14" bestFit="1" customWidth="1"/>
    <col min="2850" max="2850" width="10.7109375" style="14" customWidth="1"/>
    <col min="2851" max="2851" width="11.42578125" style="14" customWidth="1"/>
    <col min="2852" max="2852" width="8" style="14" customWidth="1"/>
    <col min="2853" max="2855" width="11.85546875" style="14" customWidth="1"/>
    <col min="2856" max="2856" width="8" style="14" customWidth="1"/>
    <col min="2857" max="2859" width="11.85546875" style="14" customWidth="1"/>
    <col min="2860" max="2860" width="8" style="14" customWidth="1"/>
    <col min="2861" max="2863" width="11.85546875" style="14" customWidth="1"/>
    <col min="2864" max="2864" width="8" style="14" customWidth="1"/>
    <col min="2865" max="2867" width="11.85546875" style="14" customWidth="1"/>
    <col min="2868" max="2868" width="8" style="14" customWidth="1"/>
    <col min="2869" max="2871" width="11.85546875" style="14" customWidth="1"/>
    <col min="2872" max="2872" width="8" style="14" customWidth="1"/>
    <col min="2873" max="2875" width="11.85546875" style="14" customWidth="1"/>
    <col min="2876" max="2876" width="8" style="14" customWidth="1"/>
    <col min="2877" max="2879" width="11.85546875" style="14" customWidth="1"/>
    <col min="2880" max="2880" width="8" style="14" customWidth="1"/>
    <col min="2881" max="2883" width="11.85546875" style="14" customWidth="1"/>
    <col min="2884" max="2884" width="8" style="14" customWidth="1"/>
    <col min="2885" max="2887" width="11.85546875" style="14" customWidth="1"/>
    <col min="2888" max="2888" width="8" style="14" customWidth="1"/>
    <col min="2889" max="2891" width="11.85546875" style="14" customWidth="1"/>
    <col min="2892" max="2892" width="8" style="14" customWidth="1"/>
    <col min="2893" max="2895" width="11.85546875" style="14" customWidth="1"/>
    <col min="2896" max="2896" width="8" style="14" customWidth="1"/>
    <col min="2897" max="2899" width="11.85546875" style="14" customWidth="1"/>
    <col min="2900" max="2900" width="8" style="14" customWidth="1"/>
    <col min="2901" max="2903" width="11.85546875" style="14" customWidth="1"/>
    <col min="2904" max="2904" width="8" style="14" customWidth="1"/>
    <col min="2905" max="2907" width="11.85546875" style="14" customWidth="1"/>
    <col min="2908" max="2908" width="8" style="14" customWidth="1"/>
    <col min="2909" max="2911" width="11.85546875" style="14" customWidth="1"/>
    <col min="2912" max="2912" width="8" style="14" customWidth="1"/>
    <col min="2913" max="2915" width="11.85546875" style="14" customWidth="1"/>
    <col min="2916" max="2916" width="9" style="14" customWidth="1"/>
    <col min="2917" max="2919" width="11.85546875" style="14" customWidth="1"/>
    <col min="2920" max="2920" width="8.140625" style="14" customWidth="1"/>
    <col min="2921" max="2923" width="11.85546875" style="14" customWidth="1"/>
    <col min="2924" max="3072" width="9.140625" style="14"/>
    <col min="3073" max="3073" width="0.85546875" style="14" customWidth="1"/>
    <col min="3074" max="3074" width="3.7109375" style="14" customWidth="1"/>
    <col min="3075" max="3075" width="20.7109375" style="14" customWidth="1"/>
    <col min="3076" max="3076" width="7.28515625" style="14" customWidth="1"/>
    <col min="3077" max="3077" width="11.7109375" style="14" customWidth="1"/>
    <col min="3078" max="3078" width="13.5703125" style="14" bestFit="1" customWidth="1"/>
    <col min="3079" max="3079" width="5.42578125" style="14" customWidth="1"/>
    <col min="3080" max="3083" width="0" style="14" hidden="1" customWidth="1"/>
    <col min="3084" max="3084" width="8" style="14" customWidth="1"/>
    <col min="3085" max="3087" width="10.7109375" style="14" customWidth="1"/>
    <col min="3088" max="3088" width="8" style="14" customWidth="1"/>
    <col min="3089" max="3091" width="10.7109375" style="14" customWidth="1"/>
    <col min="3092" max="3092" width="8" style="14" customWidth="1"/>
    <col min="3093" max="3094" width="10.5703125" style="14" customWidth="1"/>
    <col min="3095" max="3095" width="10.28515625" style="14" customWidth="1"/>
    <col min="3096" max="3096" width="8" style="14" customWidth="1"/>
    <col min="3097" max="3097" width="11.140625" style="14" bestFit="1" customWidth="1"/>
    <col min="3098" max="3098" width="9.7109375" style="14" customWidth="1"/>
    <col min="3099" max="3099" width="11.140625" style="14" bestFit="1" customWidth="1"/>
    <col min="3100" max="3100" width="8" style="14" customWidth="1"/>
    <col min="3101" max="3101" width="11.140625" style="14" bestFit="1" customWidth="1"/>
    <col min="3102" max="3103" width="10.7109375" style="14" customWidth="1"/>
    <col min="3104" max="3104" width="8" style="14" customWidth="1"/>
    <col min="3105" max="3105" width="11.42578125" style="14" bestFit="1" customWidth="1"/>
    <col min="3106" max="3106" width="10.7109375" style="14" customWidth="1"/>
    <col min="3107" max="3107" width="11.42578125" style="14" customWidth="1"/>
    <col min="3108" max="3108" width="8" style="14" customWidth="1"/>
    <col min="3109" max="3111" width="11.85546875" style="14" customWidth="1"/>
    <col min="3112" max="3112" width="8" style="14" customWidth="1"/>
    <col min="3113" max="3115" width="11.85546875" style="14" customWidth="1"/>
    <col min="3116" max="3116" width="8" style="14" customWidth="1"/>
    <col min="3117" max="3119" width="11.85546875" style="14" customWidth="1"/>
    <col min="3120" max="3120" width="8" style="14" customWidth="1"/>
    <col min="3121" max="3123" width="11.85546875" style="14" customWidth="1"/>
    <col min="3124" max="3124" width="8" style="14" customWidth="1"/>
    <col min="3125" max="3127" width="11.85546875" style="14" customWidth="1"/>
    <col min="3128" max="3128" width="8" style="14" customWidth="1"/>
    <col min="3129" max="3131" width="11.85546875" style="14" customWidth="1"/>
    <col min="3132" max="3132" width="8" style="14" customWidth="1"/>
    <col min="3133" max="3135" width="11.85546875" style="14" customWidth="1"/>
    <col min="3136" max="3136" width="8" style="14" customWidth="1"/>
    <col min="3137" max="3139" width="11.85546875" style="14" customWidth="1"/>
    <col min="3140" max="3140" width="8" style="14" customWidth="1"/>
    <col min="3141" max="3143" width="11.85546875" style="14" customWidth="1"/>
    <col min="3144" max="3144" width="8" style="14" customWidth="1"/>
    <col min="3145" max="3147" width="11.85546875" style="14" customWidth="1"/>
    <col min="3148" max="3148" width="8" style="14" customWidth="1"/>
    <col min="3149" max="3151" width="11.85546875" style="14" customWidth="1"/>
    <col min="3152" max="3152" width="8" style="14" customWidth="1"/>
    <col min="3153" max="3155" width="11.85546875" style="14" customWidth="1"/>
    <col min="3156" max="3156" width="8" style="14" customWidth="1"/>
    <col min="3157" max="3159" width="11.85546875" style="14" customWidth="1"/>
    <col min="3160" max="3160" width="8" style="14" customWidth="1"/>
    <col min="3161" max="3163" width="11.85546875" style="14" customWidth="1"/>
    <col min="3164" max="3164" width="8" style="14" customWidth="1"/>
    <col min="3165" max="3167" width="11.85546875" style="14" customWidth="1"/>
    <col min="3168" max="3168" width="8" style="14" customWidth="1"/>
    <col min="3169" max="3171" width="11.85546875" style="14" customWidth="1"/>
    <col min="3172" max="3172" width="9" style="14" customWidth="1"/>
    <col min="3173" max="3175" width="11.85546875" style="14" customWidth="1"/>
    <col min="3176" max="3176" width="8.140625" style="14" customWidth="1"/>
    <col min="3177" max="3179" width="11.85546875" style="14" customWidth="1"/>
    <col min="3180" max="3328" width="9.140625" style="14"/>
    <col min="3329" max="3329" width="0.85546875" style="14" customWidth="1"/>
    <col min="3330" max="3330" width="3.7109375" style="14" customWidth="1"/>
    <col min="3331" max="3331" width="20.7109375" style="14" customWidth="1"/>
    <col min="3332" max="3332" width="7.28515625" style="14" customWidth="1"/>
    <col min="3333" max="3333" width="11.7109375" style="14" customWidth="1"/>
    <col min="3334" max="3334" width="13.5703125" style="14" bestFit="1" customWidth="1"/>
    <col min="3335" max="3335" width="5.42578125" style="14" customWidth="1"/>
    <col min="3336" max="3339" width="0" style="14" hidden="1" customWidth="1"/>
    <col min="3340" max="3340" width="8" style="14" customWidth="1"/>
    <col min="3341" max="3343" width="10.7109375" style="14" customWidth="1"/>
    <col min="3344" max="3344" width="8" style="14" customWidth="1"/>
    <col min="3345" max="3347" width="10.7109375" style="14" customWidth="1"/>
    <col min="3348" max="3348" width="8" style="14" customWidth="1"/>
    <col min="3349" max="3350" width="10.5703125" style="14" customWidth="1"/>
    <col min="3351" max="3351" width="10.28515625" style="14" customWidth="1"/>
    <col min="3352" max="3352" width="8" style="14" customWidth="1"/>
    <col min="3353" max="3353" width="11.140625" style="14" bestFit="1" customWidth="1"/>
    <col min="3354" max="3354" width="9.7109375" style="14" customWidth="1"/>
    <col min="3355" max="3355" width="11.140625" style="14" bestFit="1" customWidth="1"/>
    <col min="3356" max="3356" width="8" style="14" customWidth="1"/>
    <col min="3357" max="3357" width="11.140625" style="14" bestFit="1" customWidth="1"/>
    <col min="3358" max="3359" width="10.7109375" style="14" customWidth="1"/>
    <col min="3360" max="3360" width="8" style="14" customWidth="1"/>
    <col min="3361" max="3361" width="11.42578125" style="14" bestFit="1" customWidth="1"/>
    <col min="3362" max="3362" width="10.7109375" style="14" customWidth="1"/>
    <col min="3363" max="3363" width="11.42578125" style="14" customWidth="1"/>
    <col min="3364" max="3364" width="8" style="14" customWidth="1"/>
    <col min="3365" max="3367" width="11.85546875" style="14" customWidth="1"/>
    <col min="3368" max="3368" width="8" style="14" customWidth="1"/>
    <col min="3369" max="3371" width="11.85546875" style="14" customWidth="1"/>
    <col min="3372" max="3372" width="8" style="14" customWidth="1"/>
    <col min="3373" max="3375" width="11.85546875" style="14" customWidth="1"/>
    <col min="3376" max="3376" width="8" style="14" customWidth="1"/>
    <col min="3377" max="3379" width="11.85546875" style="14" customWidth="1"/>
    <col min="3380" max="3380" width="8" style="14" customWidth="1"/>
    <col min="3381" max="3383" width="11.85546875" style="14" customWidth="1"/>
    <col min="3384" max="3384" width="8" style="14" customWidth="1"/>
    <col min="3385" max="3387" width="11.85546875" style="14" customWidth="1"/>
    <col min="3388" max="3388" width="8" style="14" customWidth="1"/>
    <col min="3389" max="3391" width="11.85546875" style="14" customWidth="1"/>
    <col min="3392" max="3392" width="8" style="14" customWidth="1"/>
    <col min="3393" max="3395" width="11.85546875" style="14" customWidth="1"/>
    <col min="3396" max="3396" width="8" style="14" customWidth="1"/>
    <col min="3397" max="3399" width="11.85546875" style="14" customWidth="1"/>
    <col min="3400" max="3400" width="8" style="14" customWidth="1"/>
    <col min="3401" max="3403" width="11.85546875" style="14" customWidth="1"/>
    <col min="3404" max="3404" width="8" style="14" customWidth="1"/>
    <col min="3405" max="3407" width="11.85546875" style="14" customWidth="1"/>
    <col min="3408" max="3408" width="8" style="14" customWidth="1"/>
    <col min="3409" max="3411" width="11.85546875" style="14" customWidth="1"/>
    <col min="3412" max="3412" width="8" style="14" customWidth="1"/>
    <col min="3413" max="3415" width="11.85546875" style="14" customWidth="1"/>
    <col min="3416" max="3416" width="8" style="14" customWidth="1"/>
    <col min="3417" max="3419" width="11.85546875" style="14" customWidth="1"/>
    <col min="3420" max="3420" width="8" style="14" customWidth="1"/>
    <col min="3421" max="3423" width="11.85546875" style="14" customWidth="1"/>
    <col min="3424" max="3424" width="8" style="14" customWidth="1"/>
    <col min="3425" max="3427" width="11.85546875" style="14" customWidth="1"/>
    <col min="3428" max="3428" width="9" style="14" customWidth="1"/>
    <col min="3429" max="3431" width="11.85546875" style="14" customWidth="1"/>
    <col min="3432" max="3432" width="8.140625" style="14" customWidth="1"/>
    <col min="3433" max="3435" width="11.85546875" style="14" customWidth="1"/>
    <col min="3436" max="3584" width="9.140625" style="14"/>
    <col min="3585" max="3585" width="0.85546875" style="14" customWidth="1"/>
    <col min="3586" max="3586" width="3.7109375" style="14" customWidth="1"/>
    <col min="3587" max="3587" width="20.7109375" style="14" customWidth="1"/>
    <col min="3588" max="3588" width="7.28515625" style="14" customWidth="1"/>
    <col min="3589" max="3589" width="11.7109375" style="14" customWidth="1"/>
    <col min="3590" max="3590" width="13.5703125" style="14" bestFit="1" customWidth="1"/>
    <col min="3591" max="3591" width="5.42578125" style="14" customWidth="1"/>
    <col min="3592" max="3595" width="0" style="14" hidden="1" customWidth="1"/>
    <col min="3596" max="3596" width="8" style="14" customWidth="1"/>
    <col min="3597" max="3599" width="10.7109375" style="14" customWidth="1"/>
    <col min="3600" max="3600" width="8" style="14" customWidth="1"/>
    <col min="3601" max="3603" width="10.7109375" style="14" customWidth="1"/>
    <col min="3604" max="3604" width="8" style="14" customWidth="1"/>
    <col min="3605" max="3606" width="10.5703125" style="14" customWidth="1"/>
    <col min="3607" max="3607" width="10.28515625" style="14" customWidth="1"/>
    <col min="3608" max="3608" width="8" style="14" customWidth="1"/>
    <col min="3609" max="3609" width="11.140625" style="14" bestFit="1" customWidth="1"/>
    <col min="3610" max="3610" width="9.7109375" style="14" customWidth="1"/>
    <col min="3611" max="3611" width="11.140625" style="14" bestFit="1" customWidth="1"/>
    <col min="3612" max="3612" width="8" style="14" customWidth="1"/>
    <col min="3613" max="3613" width="11.140625" style="14" bestFit="1" customWidth="1"/>
    <col min="3614" max="3615" width="10.7109375" style="14" customWidth="1"/>
    <col min="3616" max="3616" width="8" style="14" customWidth="1"/>
    <col min="3617" max="3617" width="11.42578125" style="14" bestFit="1" customWidth="1"/>
    <col min="3618" max="3618" width="10.7109375" style="14" customWidth="1"/>
    <col min="3619" max="3619" width="11.42578125" style="14" customWidth="1"/>
    <col min="3620" max="3620" width="8" style="14" customWidth="1"/>
    <col min="3621" max="3623" width="11.85546875" style="14" customWidth="1"/>
    <col min="3624" max="3624" width="8" style="14" customWidth="1"/>
    <col min="3625" max="3627" width="11.85546875" style="14" customWidth="1"/>
    <col min="3628" max="3628" width="8" style="14" customWidth="1"/>
    <col min="3629" max="3631" width="11.85546875" style="14" customWidth="1"/>
    <col min="3632" max="3632" width="8" style="14" customWidth="1"/>
    <col min="3633" max="3635" width="11.85546875" style="14" customWidth="1"/>
    <col min="3636" max="3636" width="8" style="14" customWidth="1"/>
    <col min="3637" max="3639" width="11.85546875" style="14" customWidth="1"/>
    <col min="3640" max="3640" width="8" style="14" customWidth="1"/>
    <col min="3641" max="3643" width="11.85546875" style="14" customWidth="1"/>
    <col min="3644" max="3644" width="8" style="14" customWidth="1"/>
    <col min="3645" max="3647" width="11.85546875" style="14" customWidth="1"/>
    <col min="3648" max="3648" width="8" style="14" customWidth="1"/>
    <col min="3649" max="3651" width="11.85546875" style="14" customWidth="1"/>
    <col min="3652" max="3652" width="8" style="14" customWidth="1"/>
    <col min="3653" max="3655" width="11.85546875" style="14" customWidth="1"/>
    <col min="3656" max="3656" width="8" style="14" customWidth="1"/>
    <col min="3657" max="3659" width="11.85546875" style="14" customWidth="1"/>
    <col min="3660" max="3660" width="8" style="14" customWidth="1"/>
    <col min="3661" max="3663" width="11.85546875" style="14" customWidth="1"/>
    <col min="3664" max="3664" width="8" style="14" customWidth="1"/>
    <col min="3665" max="3667" width="11.85546875" style="14" customWidth="1"/>
    <col min="3668" max="3668" width="8" style="14" customWidth="1"/>
    <col min="3669" max="3671" width="11.85546875" style="14" customWidth="1"/>
    <col min="3672" max="3672" width="8" style="14" customWidth="1"/>
    <col min="3673" max="3675" width="11.85546875" style="14" customWidth="1"/>
    <col min="3676" max="3676" width="8" style="14" customWidth="1"/>
    <col min="3677" max="3679" width="11.85546875" style="14" customWidth="1"/>
    <col min="3680" max="3680" width="8" style="14" customWidth="1"/>
    <col min="3681" max="3683" width="11.85546875" style="14" customWidth="1"/>
    <col min="3684" max="3684" width="9" style="14" customWidth="1"/>
    <col min="3685" max="3687" width="11.85546875" style="14" customWidth="1"/>
    <col min="3688" max="3688" width="8.140625" style="14" customWidth="1"/>
    <col min="3689" max="3691" width="11.85546875" style="14" customWidth="1"/>
    <col min="3692" max="3840" width="9.140625" style="14"/>
    <col min="3841" max="3841" width="0.85546875" style="14" customWidth="1"/>
    <col min="3842" max="3842" width="3.7109375" style="14" customWidth="1"/>
    <col min="3843" max="3843" width="20.7109375" style="14" customWidth="1"/>
    <col min="3844" max="3844" width="7.28515625" style="14" customWidth="1"/>
    <col min="3845" max="3845" width="11.7109375" style="14" customWidth="1"/>
    <col min="3846" max="3846" width="13.5703125" style="14" bestFit="1" customWidth="1"/>
    <col min="3847" max="3847" width="5.42578125" style="14" customWidth="1"/>
    <col min="3848" max="3851" width="0" style="14" hidden="1" customWidth="1"/>
    <col min="3852" max="3852" width="8" style="14" customWidth="1"/>
    <col min="3853" max="3855" width="10.7109375" style="14" customWidth="1"/>
    <col min="3856" max="3856" width="8" style="14" customWidth="1"/>
    <col min="3857" max="3859" width="10.7109375" style="14" customWidth="1"/>
    <col min="3860" max="3860" width="8" style="14" customWidth="1"/>
    <col min="3861" max="3862" width="10.5703125" style="14" customWidth="1"/>
    <col min="3863" max="3863" width="10.28515625" style="14" customWidth="1"/>
    <col min="3864" max="3864" width="8" style="14" customWidth="1"/>
    <col min="3865" max="3865" width="11.140625" style="14" bestFit="1" customWidth="1"/>
    <col min="3866" max="3866" width="9.7109375" style="14" customWidth="1"/>
    <col min="3867" max="3867" width="11.140625" style="14" bestFit="1" customWidth="1"/>
    <col min="3868" max="3868" width="8" style="14" customWidth="1"/>
    <col min="3869" max="3869" width="11.140625" style="14" bestFit="1" customWidth="1"/>
    <col min="3870" max="3871" width="10.7109375" style="14" customWidth="1"/>
    <col min="3872" max="3872" width="8" style="14" customWidth="1"/>
    <col min="3873" max="3873" width="11.42578125" style="14" bestFit="1" customWidth="1"/>
    <col min="3874" max="3874" width="10.7109375" style="14" customWidth="1"/>
    <col min="3875" max="3875" width="11.42578125" style="14" customWidth="1"/>
    <col min="3876" max="3876" width="8" style="14" customWidth="1"/>
    <col min="3877" max="3879" width="11.85546875" style="14" customWidth="1"/>
    <col min="3880" max="3880" width="8" style="14" customWidth="1"/>
    <col min="3881" max="3883" width="11.85546875" style="14" customWidth="1"/>
    <col min="3884" max="3884" width="8" style="14" customWidth="1"/>
    <col min="3885" max="3887" width="11.85546875" style="14" customWidth="1"/>
    <col min="3888" max="3888" width="8" style="14" customWidth="1"/>
    <col min="3889" max="3891" width="11.85546875" style="14" customWidth="1"/>
    <col min="3892" max="3892" width="8" style="14" customWidth="1"/>
    <col min="3893" max="3895" width="11.85546875" style="14" customWidth="1"/>
    <col min="3896" max="3896" width="8" style="14" customWidth="1"/>
    <col min="3897" max="3899" width="11.85546875" style="14" customWidth="1"/>
    <col min="3900" max="3900" width="8" style="14" customWidth="1"/>
    <col min="3901" max="3903" width="11.85546875" style="14" customWidth="1"/>
    <col min="3904" max="3904" width="8" style="14" customWidth="1"/>
    <col min="3905" max="3907" width="11.85546875" style="14" customWidth="1"/>
    <col min="3908" max="3908" width="8" style="14" customWidth="1"/>
    <col min="3909" max="3911" width="11.85546875" style="14" customWidth="1"/>
    <col min="3912" max="3912" width="8" style="14" customWidth="1"/>
    <col min="3913" max="3915" width="11.85546875" style="14" customWidth="1"/>
    <col min="3916" max="3916" width="8" style="14" customWidth="1"/>
    <col min="3917" max="3919" width="11.85546875" style="14" customWidth="1"/>
    <col min="3920" max="3920" width="8" style="14" customWidth="1"/>
    <col min="3921" max="3923" width="11.85546875" style="14" customWidth="1"/>
    <col min="3924" max="3924" width="8" style="14" customWidth="1"/>
    <col min="3925" max="3927" width="11.85546875" style="14" customWidth="1"/>
    <col min="3928" max="3928" width="8" style="14" customWidth="1"/>
    <col min="3929" max="3931" width="11.85546875" style="14" customWidth="1"/>
    <col min="3932" max="3932" width="8" style="14" customWidth="1"/>
    <col min="3933" max="3935" width="11.85546875" style="14" customWidth="1"/>
    <col min="3936" max="3936" width="8" style="14" customWidth="1"/>
    <col min="3937" max="3939" width="11.85546875" style="14" customWidth="1"/>
    <col min="3940" max="3940" width="9" style="14" customWidth="1"/>
    <col min="3941" max="3943" width="11.85546875" style="14" customWidth="1"/>
    <col min="3944" max="3944" width="8.140625" style="14" customWidth="1"/>
    <col min="3945" max="3947" width="11.85546875" style="14" customWidth="1"/>
    <col min="3948" max="4096" width="9.140625" style="14"/>
    <col min="4097" max="4097" width="0.85546875" style="14" customWidth="1"/>
    <col min="4098" max="4098" width="3.7109375" style="14" customWidth="1"/>
    <col min="4099" max="4099" width="20.7109375" style="14" customWidth="1"/>
    <col min="4100" max="4100" width="7.28515625" style="14" customWidth="1"/>
    <col min="4101" max="4101" width="11.7109375" style="14" customWidth="1"/>
    <col min="4102" max="4102" width="13.5703125" style="14" bestFit="1" customWidth="1"/>
    <col min="4103" max="4103" width="5.42578125" style="14" customWidth="1"/>
    <col min="4104" max="4107" width="0" style="14" hidden="1" customWidth="1"/>
    <col min="4108" max="4108" width="8" style="14" customWidth="1"/>
    <col min="4109" max="4111" width="10.7109375" style="14" customWidth="1"/>
    <col min="4112" max="4112" width="8" style="14" customWidth="1"/>
    <col min="4113" max="4115" width="10.7109375" style="14" customWidth="1"/>
    <col min="4116" max="4116" width="8" style="14" customWidth="1"/>
    <col min="4117" max="4118" width="10.5703125" style="14" customWidth="1"/>
    <col min="4119" max="4119" width="10.28515625" style="14" customWidth="1"/>
    <col min="4120" max="4120" width="8" style="14" customWidth="1"/>
    <col min="4121" max="4121" width="11.140625" style="14" bestFit="1" customWidth="1"/>
    <col min="4122" max="4122" width="9.7109375" style="14" customWidth="1"/>
    <col min="4123" max="4123" width="11.140625" style="14" bestFit="1" customWidth="1"/>
    <col min="4124" max="4124" width="8" style="14" customWidth="1"/>
    <col min="4125" max="4125" width="11.140625" style="14" bestFit="1" customWidth="1"/>
    <col min="4126" max="4127" width="10.7109375" style="14" customWidth="1"/>
    <col min="4128" max="4128" width="8" style="14" customWidth="1"/>
    <col min="4129" max="4129" width="11.42578125" style="14" bestFit="1" customWidth="1"/>
    <col min="4130" max="4130" width="10.7109375" style="14" customWidth="1"/>
    <col min="4131" max="4131" width="11.42578125" style="14" customWidth="1"/>
    <col min="4132" max="4132" width="8" style="14" customWidth="1"/>
    <col min="4133" max="4135" width="11.85546875" style="14" customWidth="1"/>
    <col min="4136" max="4136" width="8" style="14" customWidth="1"/>
    <col min="4137" max="4139" width="11.85546875" style="14" customWidth="1"/>
    <col min="4140" max="4140" width="8" style="14" customWidth="1"/>
    <col min="4141" max="4143" width="11.85546875" style="14" customWidth="1"/>
    <col min="4144" max="4144" width="8" style="14" customWidth="1"/>
    <col min="4145" max="4147" width="11.85546875" style="14" customWidth="1"/>
    <col min="4148" max="4148" width="8" style="14" customWidth="1"/>
    <col min="4149" max="4151" width="11.85546875" style="14" customWidth="1"/>
    <col min="4152" max="4152" width="8" style="14" customWidth="1"/>
    <col min="4153" max="4155" width="11.85546875" style="14" customWidth="1"/>
    <col min="4156" max="4156" width="8" style="14" customWidth="1"/>
    <col min="4157" max="4159" width="11.85546875" style="14" customWidth="1"/>
    <col min="4160" max="4160" width="8" style="14" customWidth="1"/>
    <col min="4161" max="4163" width="11.85546875" style="14" customWidth="1"/>
    <col min="4164" max="4164" width="8" style="14" customWidth="1"/>
    <col min="4165" max="4167" width="11.85546875" style="14" customWidth="1"/>
    <col min="4168" max="4168" width="8" style="14" customWidth="1"/>
    <col min="4169" max="4171" width="11.85546875" style="14" customWidth="1"/>
    <col min="4172" max="4172" width="8" style="14" customWidth="1"/>
    <col min="4173" max="4175" width="11.85546875" style="14" customWidth="1"/>
    <col min="4176" max="4176" width="8" style="14" customWidth="1"/>
    <col min="4177" max="4179" width="11.85546875" style="14" customWidth="1"/>
    <col min="4180" max="4180" width="8" style="14" customWidth="1"/>
    <col min="4181" max="4183" width="11.85546875" style="14" customWidth="1"/>
    <col min="4184" max="4184" width="8" style="14" customWidth="1"/>
    <col min="4185" max="4187" width="11.85546875" style="14" customWidth="1"/>
    <col min="4188" max="4188" width="8" style="14" customWidth="1"/>
    <col min="4189" max="4191" width="11.85546875" style="14" customWidth="1"/>
    <col min="4192" max="4192" width="8" style="14" customWidth="1"/>
    <col min="4193" max="4195" width="11.85546875" style="14" customWidth="1"/>
    <col min="4196" max="4196" width="9" style="14" customWidth="1"/>
    <col min="4197" max="4199" width="11.85546875" style="14" customWidth="1"/>
    <col min="4200" max="4200" width="8.140625" style="14" customWidth="1"/>
    <col min="4201" max="4203" width="11.85546875" style="14" customWidth="1"/>
    <col min="4204" max="4352" width="9.140625" style="14"/>
    <col min="4353" max="4353" width="0.85546875" style="14" customWidth="1"/>
    <col min="4354" max="4354" width="3.7109375" style="14" customWidth="1"/>
    <col min="4355" max="4355" width="20.7109375" style="14" customWidth="1"/>
    <col min="4356" max="4356" width="7.28515625" style="14" customWidth="1"/>
    <col min="4357" max="4357" width="11.7109375" style="14" customWidth="1"/>
    <col min="4358" max="4358" width="13.5703125" style="14" bestFit="1" customWidth="1"/>
    <col min="4359" max="4359" width="5.42578125" style="14" customWidth="1"/>
    <col min="4360" max="4363" width="0" style="14" hidden="1" customWidth="1"/>
    <col min="4364" max="4364" width="8" style="14" customWidth="1"/>
    <col min="4365" max="4367" width="10.7109375" style="14" customWidth="1"/>
    <col min="4368" max="4368" width="8" style="14" customWidth="1"/>
    <col min="4369" max="4371" width="10.7109375" style="14" customWidth="1"/>
    <col min="4372" max="4372" width="8" style="14" customWidth="1"/>
    <col min="4373" max="4374" width="10.5703125" style="14" customWidth="1"/>
    <col min="4375" max="4375" width="10.28515625" style="14" customWidth="1"/>
    <col min="4376" max="4376" width="8" style="14" customWidth="1"/>
    <col min="4377" max="4377" width="11.140625" style="14" bestFit="1" customWidth="1"/>
    <col min="4378" max="4378" width="9.7109375" style="14" customWidth="1"/>
    <col min="4379" max="4379" width="11.140625" style="14" bestFit="1" customWidth="1"/>
    <col min="4380" max="4380" width="8" style="14" customWidth="1"/>
    <col min="4381" max="4381" width="11.140625" style="14" bestFit="1" customWidth="1"/>
    <col min="4382" max="4383" width="10.7109375" style="14" customWidth="1"/>
    <col min="4384" max="4384" width="8" style="14" customWidth="1"/>
    <col min="4385" max="4385" width="11.42578125" style="14" bestFit="1" customWidth="1"/>
    <col min="4386" max="4386" width="10.7109375" style="14" customWidth="1"/>
    <col min="4387" max="4387" width="11.42578125" style="14" customWidth="1"/>
    <col min="4388" max="4388" width="8" style="14" customWidth="1"/>
    <col min="4389" max="4391" width="11.85546875" style="14" customWidth="1"/>
    <col min="4392" max="4392" width="8" style="14" customWidth="1"/>
    <col min="4393" max="4395" width="11.85546875" style="14" customWidth="1"/>
    <col min="4396" max="4396" width="8" style="14" customWidth="1"/>
    <col min="4397" max="4399" width="11.85546875" style="14" customWidth="1"/>
    <col min="4400" max="4400" width="8" style="14" customWidth="1"/>
    <col min="4401" max="4403" width="11.85546875" style="14" customWidth="1"/>
    <col min="4404" max="4404" width="8" style="14" customWidth="1"/>
    <col min="4405" max="4407" width="11.85546875" style="14" customWidth="1"/>
    <col min="4408" max="4408" width="8" style="14" customWidth="1"/>
    <col min="4409" max="4411" width="11.85546875" style="14" customWidth="1"/>
    <col min="4412" max="4412" width="8" style="14" customWidth="1"/>
    <col min="4413" max="4415" width="11.85546875" style="14" customWidth="1"/>
    <col min="4416" max="4416" width="8" style="14" customWidth="1"/>
    <col min="4417" max="4419" width="11.85546875" style="14" customWidth="1"/>
    <col min="4420" max="4420" width="8" style="14" customWidth="1"/>
    <col min="4421" max="4423" width="11.85546875" style="14" customWidth="1"/>
    <col min="4424" max="4424" width="8" style="14" customWidth="1"/>
    <col min="4425" max="4427" width="11.85546875" style="14" customWidth="1"/>
    <col min="4428" max="4428" width="8" style="14" customWidth="1"/>
    <col min="4429" max="4431" width="11.85546875" style="14" customWidth="1"/>
    <col min="4432" max="4432" width="8" style="14" customWidth="1"/>
    <col min="4433" max="4435" width="11.85546875" style="14" customWidth="1"/>
    <col min="4436" max="4436" width="8" style="14" customWidth="1"/>
    <col min="4437" max="4439" width="11.85546875" style="14" customWidth="1"/>
    <col min="4440" max="4440" width="8" style="14" customWidth="1"/>
    <col min="4441" max="4443" width="11.85546875" style="14" customWidth="1"/>
    <col min="4444" max="4444" width="8" style="14" customWidth="1"/>
    <col min="4445" max="4447" width="11.85546875" style="14" customWidth="1"/>
    <col min="4448" max="4448" width="8" style="14" customWidth="1"/>
    <col min="4449" max="4451" width="11.85546875" style="14" customWidth="1"/>
    <col min="4452" max="4452" width="9" style="14" customWidth="1"/>
    <col min="4453" max="4455" width="11.85546875" style="14" customWidth="1"/>
    <col min="4456" max="4456" width="8.140625" style="14" customWidth="1"/>
    <col min="4457" max="4459" width="11.85546875" style="14" customWidth="1"/>
    <col min="4460" max="4608" width="9.140625" style="14"/>
    <col min="4609" max="4609" width="0.85546875" style="14" customWidth="1"/>
    <col min="4610" max="4610" width="3.7109375" style="14" customWidth="1"/>
    <col min="4611" max="4611" width="20.7109375" style="14" customWidth="1"/>
    <col min="4612" max="4612" width="7.28515625" style="14" customWidth="1"/>
    <col min="4613" max="4613" width="11.7109375" style="14" customWidth="1"/>
    <col min="4614" max="4614" width="13.5703125" style="14" bestFit="1" customWidth="1"/>
    <col min="4615" max="4615" width="5.42578125" style="14" customWidth="1"/>
    <col min="4616" max="4619" width="0" style="14" hidden="1" customWidth="1"/>
    <col min="4620" max="4620" width="8" style="14" customWidth="1"/>
    <col min="4621" max="4623" width="10.7109375" style="14" customWidth="1"/>
    <col min="4624" max="4624" width="8" style="14" customWidth="1"/>
    <col min="4625" max="4627" width="10.7109375" style="14" customWidth="1"/>
    <col min="4628" max="4628" width="8" style="14" customWidth="1"/>
    <col min="4629" max="4630" width="10.5703125" style="14" customWidth="1"/>
    <col min="4631" max="4631" width="10.28515625" style="14" customWidth="1"/>
    <col min="4632" max="4632" width="8" style="14" customWidth="1"/>
    <col min="4633" max="4633" width="11.140625" style="14" bestFit="1" customWidth="1"/>
    <col min="4634" max="4634" width="9.7109375" style="14" customWidth="1"/>
    <col min="4635" max="4635" width="11.140625" style="14" bestFit="1" customWidth="1"/>
    <col min="4636" max="4636" width="8" style="14" customWidth="1"/>
    <col min="4637" max="4637" width="11.140625" style="14" bestFit="1" customWidth="1"/>
    <col min="4638" max="4639" width="10.7109375" style="14" customWidth="1"/>
    <col min="4640" max="4640" width="8" style="14" customWidth="1"/>
    <col min="4641" max="4641" width="11.42578125" style="14" bestFit="1" customWidth="1"/>
    <col min="4642" max="4642" width="10.7109375" style="14" customWidth="1"/>
    <col min="4643" max="4643" width="11.42578125" style="14" customWidth="1"/>
    <col min="4644" max="4644" width="8" style="14" customWidth="1"/>
    <col min="4645" max="4647" width="11.85546875" style="14" customWidth="1"/>
    <col min="4648" max="4648" width="8" style="14" customWidth="1"/>
    <col min="4649" max="4651" width="11.85546875" style="14" customWidth="1"/>
    <col min="4652" max="4652" width="8" style="14" customWidth="1"/>
    <col min="4653" max="4655" width="11.85546875" style="14" customWidth="1"/>
    <col min="4656" max="4656" width="8" style="14" customWidth="1"/>
    <col min="4657" max="4659" width="11.85546875" style="14" customWidth="1"/>
    <col min="4660" max="4660" width="8" style="14" customWidth="1"/>
    <col min="4661" max="4663" width="11.85546875" style="14" customWidth="1"/>
    <col min="4664" max="4664" width="8" style="14" customWidth="1"/>
    <col min="4665" max="4667" width="11.85546875" style="14" customWidth="1"/>
    <col min="4668" max="4668" width="8" style="14" customWidth="1"/>
    <col min="4669" max="4671" width="11.85546875" style="14" customWidth="1"/>
    <col min="4672" max="4672" width="8" style="14" customWidth="1"/>
    <col min="4673" max="4675" width="11.85546875" style="14" customWidth="1"/>
    <col min="4676" max="4676" width="8" style="14" customWidth="1"/>
    <col min="4677" max="4679" width="11.85546875" style="14" customWidth="1"/>
    <col min="4680" max="4680" width="8" style="14" customWidth="1"/>
    <col min="4681" max="4683" width="11.85546875" style="14" customWidth="1"/>
    <col min="4684" max="4684" width="8" style="14" customWidth="1"/>
    <col min="4685" max="4687" width="11.85546875" style="14" customWidth="1"/>
    <col min="4688" max="4688" width="8" style="14" customWidth="1"/>
    <col min="4689" max="4691" width="11.85546875" style="14" customWidth="1"/>
    <col min="4692" max="4692" width="8" style="14" customWidth="1"/>
    <col min="4693" max="4695" width="11.85546875" style="14" customWidth="1"/>
    <col min="4696" max="4696" width="8" style="14" customWidth="1"/>
    <col min="4697" max="4699" width="11.85546875" style="14" customWidth="1"/>
    <col min="4700" max="4700" width="8" style="14" customWidth="1"/>
    <col min="4701" max="4703" width="11.85546875" style="14" customWidth="1"/>
    <col min="4704" max="4704" width="8" style="14" customWidth="1"/>
    <col min="4705" max="4707" width="11.85546875" style="14" customWidth="1"/>
    <col min="4708" max="4708" width="9" style="14" customWidth="1"/>
    <col min="4709" max="4711" width="11.85546875" style="14" customWidth="1"/>
    <col min="4712" max="4712" width="8.140625" style="14" customWidth="1"/>
    <col min="4713" max="4715" width="11.85546875" style="14" customWidth="1"/>
    <col min="4716" max="4864" width="9.140625" style="14"/>
    <col min="4865" max="4865" width="0.85546875" style="14" customWidth="1"/>
    <col min="4866" max="4866" width="3.7109375" style="14" customWidth="1"/>
    <col min="4867" max="4867" width="20.7109375" style="14" customWidth="1"/>
    <col min="4868" max="4868" width="7.28515625" style="14" customWidth="1"/>
    <col min="4869" max="4869" width="11.7109375" style="14" customWidth="1"/>
    <col min="4870" max="4870" width="13.5703125" style="14" bestFit="1" customWidth="1"/>
    <col min="4871" max="4871" width="5.42578125" style="14" customWidth="1"/>
    <col min="4872" max="4875" width="0" style="14" hidden="1" customWidth="1"/>
    <col min="4876" max="4876" width="8" style="14" customWidth="1"/>
    <col min="4877" max="4879" width="10.7109375" style="14" customWidth="1"/>
    <col min="4880" max="4880" width="8" style="14" customWidth="1"/>
    <col min="4881" max="4883" width="10.7109375" style="14" customWidth="1"/>
    <col min="4884" max="4884" width="8" style="14" customWidth="1"/>
    <col min="4885" max="4886" width="10.5703125" style="14" customWidth="1"/>
    <col min="4887" max="4887" width="10.28515625" style="14" customWidth="1"/>
    <col min="4888" max="4888" width="8" style="14" customWidth="1"/>
    <col min="4889" max="4889" width="11.140625" style="14" bestFit="1" customWidth="1"/>
    <col min="4890" max="4890" width="9.7109375" style="14" customWidth="1"/>
    <col min="4891" max="4891" width="11.140625" style="14" bestFit="1" customWidth="1"/>
    <col min="4892" max="4892" width="8" style="14" customWidth="1"/>
    <col min="4893" max="4893" width="11.140625" style="14" bestFit="1" customWidth="1"/>
    <col min="4894" max="4895" width="10.7109375" style="14" customWidth="1"/>
    <col min="4896" max="4896" width="8" style="14" customWidth="1"/>
    <col min="4897" max="4897" width="11.42578125" style="14" bestFit="1" customWidth="1"/>
    <col min="4898" max="4898" width="10.7109375" style="14" customWidth="1"/>
    <col min="4899" max="4899" width="11.42578125" style="14" customWidth="1"/>
    <col min="4900" max="4900" width="8" style="14" customWidth="1"/>
    <col min="4901" max="4903" width="11.85546875" style="14" customWidth="1"/>
    <col min="4904" max="4904" width="8" style="14" customWidth="1"/>
    <col min="4905" max="4907" width="11.85546875" style="14" customWidth="1"/>
    <col min="4908" max="4908" width="8" style="14" customWidth="1"/>
    <col min="4909" max="4911" width="11.85546875" style="14" customWidth="1"/>
    <col min="4912" max="4912" width="8" style="14" customWidth="1"/>
    <col min="4913" max="4915" width="11.85546875" style="14" customWidth="1"/>
    <col min="4916" max="4916" width="8" style="14" customWidth="1"/>
    <col min="4917" max="4919" width="11.85546875" style="14" customWidth="1"/>
    <col min="4920" max="4920" width="8" style="14" customWidth="1"/>
    <col min="4921" max="4923" width="11.85546875" style="14" customWidth="1"/>
    <col min="4924" max="4924" width="8" style="14" customWidth="1"/>
    <col min="4925" max="4927" width="11.85546875" style="14" customWidth="1"/>
    <col min="4928" max="4928" width="8" style="14" customWidth="1"/>
    <col min="4929" max="4931" width="11.85546875" style="14" customWidth="1"/>
    <col min="4932" max="4932" width="8" style="14" customWidth="1"/>
    <col min="4933" max="4935" width="11.85546875" style="14" customWidth="1"/>
    <col min="4936" max="4936" width="8" style="14" customWidth="1"/>
    <col min="4937" max="4939" width="11.85546875" style="14" customWidth="1"/>
    <col min="4940" max="4940" width="8" style="14" customWidth="1"/>
    <col min="4941" max="4943" width="11.85546875" style="14" customWidth="1"/>
    <col min="4944" max="4944" width="8" style="14" customWidth="1"/>
    <col min="4945" max="4947" width="11.85546875" style="14" customWidth="1"/>
    <col min="4948" max="4948" width="8" style="14" customWidth="1"/>
    <col min="4949" max="4951" width="11.85546875" style="14" customWidth="1"/>
    <col min="4952" max="4952" width="8" style="14" customWidth="1"/>
    <col min="4953" max="4955" width="11.85546875" style="14" customWidth="1"/>
    <col min="4956" max="4956" width="8" style="14" customWidth="1"/>
    <col min="4957" max="4959" width="11.85546875" style="14" customWidth="1"/>
    <col min="4960" max="4960" width="8" style="14" customWidth="1"/>
    <col min="4961" max="4963" width="11.85546875" style="14" customWidth="1"/>
    <col min="4964" max="4964" width="9" style="14" customWidth="1"/>
    <col min="4965" max="4967" width="11.85546875" style="14" customWidth="1"/>
    <col min="4968" max="4968" width="8.140625" style="14" customWidth="1"/>
    <col min="4969" max="4971" width="11.85546875" style="14" customWidth="1"/>
    <col min="4972" max="5120" width="9.140625" style="14"/>
    <col min="5121" max="5121" width="0.85546875" style="14" customWidth="1"/>
    <col min="5122" max="5122" width="3.7109375" style="14" customWidth="1"/>
    <col min="5123" max="5123" width="20.7109375" style="14" customWidth="1"/>
    <col min="5124" max="5124" width="7.28515625" style="14" customWidth="1"/>
    <col min="5125" max="5125" width="11.7109375" style="14" customWidth="1"/>
    <col min="5126" max="5126" width="13.5703125" style="14" bestFit="1" customWidth="1"/>
    <col min="5127" max="5127" width="5.42578125" style="14" customWidth="1"/>
    <col min="5128" max="5131" width="0" style="14" hidden="1" customWidth="1"/>
    <col min="5132" max="5132" width="8" style="14" customWidth="1"/>
    <col min="5133" max="5135" width="10.7109375" style="14" customWidth="1"/>
    <col min="5136" max="5136" width="8" style="14" customWidth="1"/>
    <col min="5137" max="5139" width="10.7109375" style="14" customWidth="1"/>
    <col min="5140" max="5140" width="8" style="14" customWidth="1"/>
    <col min="5141" max="5142" width="10.5703125" style="14" customWidth="1"/>
    <col min="5143" max="5143" width="10.28515625" style="14" customWidth="1"/>
    <col min="5144" max="5144" width="8" style="14" customWidth="1"/>
    <col min="5145" max="5145" width="11.140625" style="14" bestFit="1" customWidth="1"/>
    <col min="5146" max="5146" width="9.7109375" style="14" customWidth="1"/>
    <col min="5147" max="5147" width="11.140625" style="14" bestFit="1" customWidth="1"/>
    <col min="5148" max="5148" width="8" style="14" customWidth="1"/>
    <col min="5149" max="5149" width="11.140625" style="14" bestFit="1" customWidth="1"/>
    <col min="5150" max="5151" width="10.7109375" style="14" customWidth="1"/>
    <col min="5152" max="5152" width="8" style="14" customWidth="1"/>
    <col min="5153" max="5153" width="11.42578125" style="14" bestFit="1" customWidth="1"/>
    <col min="5154" max="5154" width="10.7109375" style="14" customWidth="1"/>
    <col min="5155" max="5155" width="11.42578125" style="14" customWidth="1"/>
    <col min="5156" max="5156" width="8" style="14" customWidth="1"/>
    <col min="5157" max="5159" width="11.85546875" style="14" customWidth="1"/>
    <col min="5160" max="5160" width="8" style="14" customWidth="1"/>
    <col min="5161" max="5163" width="11.85546875" style="14" customWidth="1"/>
    <col min="5164" max="5164" width="8" style="14" customWidth="1"/>
    <col min="5165" max="5167" width="11.85546875" style="14" customWidth="1"/>
    <col min="5168" max="5168" width="8" style="14" customWidth="1"/>
    <col min="5169" max="5171" width="11.85546875" style="14" customWidth="1"/>
    <col min="5172" max="5172" width="8" style="14" customWidth="1"/>
    <col min="5173" max="5175" width="11.85546875" style="14" customWidth="1"/>
    <col min="5176" max="5176" width="8" style="14" customWidth="1"/>
    <col min="5177" max="5179" width="11.85546875" style="14" customWidth="1"/>
    <col min="5180" max="5180" width="8" style="14" customWidth="1"/>
    <col min="5181" max="5183" width="11.85546875" style="14" customWidth="1"/>
    <col min="5184" max="5184" width="8" style="14" customWidth="1"/>
    <col min="5185" max="5187" width="11.85546875" style="14" customWidth="1"/>
    <col min="5188" max="5188" width="8" style="14" customWidth="1"/>
    <col min="5189" max="5191" width="11.85546875" style="14" customWidth="1"/>
    <col min="5192" max="5192" width="8" style="14" customWidth="1"/>
    <col min="5193" max="5195" width="11.85546875" style="14" customWidth="1"/>
    <col min="5196" max="5196" width="8" style="14" customWidth="1"/>
    <col min="5197" max="5199" width="11.85546875" style="14" customWidth="1"/>
    <col min="5200" max="5200" width="8" style="14" customWidth="1"/>
    <col min="5201" max="5203" width="11.85546875" style="14" customWidth="1"/>
    <col min="5204" max="5204" width="8" style="14" customWidth="1"/>
    <col min="5205" max="5207" width="11.85546875" style="14" customWidth="1"/>
    <col min="5208" max="5208" width="8" style="14" customWidth="1"/>
    <col min="5209" max="5211" width="11.85546875" style="14" customWidth="1"/>
    <col min="5212" max="5212" width="8" style="14" customWidth="1"/>
    <col min="5213" max="5215" width="11.85546875" style="14" customWidth="1"/>
    <col min="5216" max="5216" width="8" style="14" customWidth="1"/>
    <col min="5217" max="5219" width="11.85546875" style="14" customWidth="1"/>
    <col min="5220" max="5220" width="9" style="14" customWidth="1"/>
    <col min="5221" max="5223" width="11.85546875" style="14" customWidth="1"/>
    <col min="5224" max="5224" width="8.140625" style="14" customWidth="1"/>
    <col min="5225" max="5227" width="11.85546875" style="14" customWidth="1"/>
    <col min="5228" max="5376" width="9.140625" style="14"/>
    <col min="5377" max="5377" width="0.85546875" style="14" customWidth="1"/>
    <col min="5378" max="5378" width="3.7109375" style="14" customWidth="1"/>
    <col min="5379" max="5379" width="20.7109375" style="14" customWidth="1"/>
    <col min="5380" max="5380" width="7.28515625" style="14" customWidth="1"/>
    <col min="5381" max="5381" width="11.7109375" style="14" customWidth="1"/>
    <col min="5382" max="5382" width="13.5703125" style="14" bestFit="1" customWidth="1"/>
    <col min="5383" max="5383" width="5.42578125" style="14" customWidth="1"/>
    <col min="5384" max="5387" width="0" style="14" hidden="1" customWidth="1"/>
    <col min="5388" max="5388" width="8" style="14" customWidth="1"/>
    <col min="5389" max="5391" width="10.7109375" style="14" customWidth="1"/>
    <col min="5392" max="5392" width="8" style="14" customWidth="1"/>
    <col min="5393" max="5395" width="10.7109375" style="14" customWidth="1"/>
    <col min="5396" max="5396" width="8" style="14" customWidth="1"/>
    <col min="5397" max="5398" width="10.5703125" style="14" customWidth="1"/>
    <col min="5399" max="5399" width="10.28515625" style="14" customWidth="1"/>
    <col min="5400" max="5400" width="8" style="14" customWidth="1"/>
    <col min="5401" max="5401" width="11.140625" style="14" bestFit="1" customWidth="1"/>
    <col min="5402" max="5402" width="9.7109375" style="14" customWidth="1"/>
    <col min="5403" max="5403" width="11.140625" style="14" bestFit="1" customWidth="1"/>
    <col min="5404" max="5404" width="8" style="14" customWidth="1"/>
    <col min="5405" max="5405" width="11.140625" style="14" bestFit="1" customWidth="1"/>
    <col min="5406" max="5407" width="10.7109375" style="14" customWidth="1"/>
    <col min="5408" max="5408" width="8" style="14" customWidth="1"/>
    <col min="5409" max="5409" width="11.42578125" style="14" bestFit="1" customWidth="1"/>
    <col min="5410" max="5410" width="10.7109375" style="14" customWidth="1"/>
    <col min="5411" max="5411" width="11.42578125" style="14" customWidth="1"/>
    <col min="5412" max="5412" width="8" style="14" customWidth="1"/>
    <col min="5413" max="5415" width="11.85546875" style="14" customWidth="1"/>
    <col min="5416" max="5416" width="8" style="14" customWidth="1"/>
    <col min="5417" max="5419" width="11.85546875" style="14" customWidth="1"/>
    <col min="5420" max="5420" width="8" style="14" customWidth="1"/>
    <col min="5421" max="5423" width="11.85546875" style="14" customWidth="1"/>
    <col min="5424" max="5424" width="8" style="14" customWidth="1"/>
    <col min="5425" max="5427" width="11.85546875" style="14" customWidth="1"/>
    <col min="5428" max="5428" width="8" style="14" customWidth="1"/>
    <col min="5429" max="5431" width="11.85546875" style="14" customWidth="1"/>
    <col min="5432" max="5432" width="8" style="14" customWidth="1"/>
    <col min="5433" max="5435" width="11.85546875" style="14" customWidth="1"/>
    <col min="5436" max="5436" width="8" style="14" customWidth="1"/>
    <col min="5437" max="5439" width="11.85546875" style="14" customWidth="1"/>
    <col min="5440" max="5440" width="8" style="14" customWidth="1"/>
    <col min="5441" max="5443" width="11.85546875" style="14" customWidth="1"/>
    <col min="5444" max="5444" width="8" style="14" customWidth="1"/>
    <col min="5445" max="5447" width="11.85546875" style="14" customWidth="1"/>
    <col min="5448" max="5448" width="8" style="14" customWidth="1"/>
    <col min="5449" max="5451" width="11.85546875" style="14" customWidth="1"/>
    <col min="5452" max="5452" width="8" style="14" customWidth="1"/>
    <col min="5453" max="5455" width="11.85546875" style="14" customWidth="1"/>
    <col min="5456" max="5456" width="8" style="14" customWidth="1"/>
    <col min="5457" max="5459" width="11.85546875" style="14" customWidth="1"/>
    <col min="5460" max="5460" width="8" style="14" customWidth="1"/>
    <col min="5461" max="5463" width="11.85546875" style="14" customWidth="1"/>
    <col min="5464" max="5464" width="8" style="14" customWidth="1"/>
    <col min="5465" max="5467" width="11.85546875" style="14" customWidth="1"/>
    <col min="5468" max="5468" width="8" style="14" customWidth="1"/>
    <col min="5469" max="5471" width="11.85546875" style="14" customWidth="1"/>
    <col min="5472" max="5472" width="8" style="14" customWidth="1"/>
    <col min="5473" max="5475" width="11.85546875" style="14" customWidth="1"/>
    <col min="5476" max="5476" width="9" style="14" customWidth="1"/>
    <col min="5477" max="5479" width="11.85546875" style="14" customWidth="1"/>
    <col min="5480" max="5480" width="8.140625" style="14" customWidth="1"/>
    <col min="5481" max="5483" width="11.85546875" style="14" customWidth="1"/>
    <col min="5484" max="5632" width="9.140625" style="14"/>
    <col min="5633" max="5633" width="0.85546875" style="14" customWidth="1"/>
    <col min="5634" max="5634" width="3.7109375" style="14" customWidth="1"/>
    <col min="5635" max="5635" width="20.7109375" style="14" customWidth="1"/>
    <col min="5636" max="5636" width="7.28515625" style="14" customWidth="1"/>
    <col min="5637" max="5637" width="11.7109375" style="14" customWidth="1"/>
    <col min="5638" max="5638" width="13.5703125" style="14" bestFit="1" customWidth="1"/>
    <col min="5639" max="5639" width="5.42578125" style="14" customWidth="1"/>
    <col min="5640" max="5643" width="0" style="14" hidden="1" customWidth="1"/>
    <col min="5644" max="5644" width="8" style="14" customWidth="1"/>
    <col min="5645" max="5647" width="10.7109375" style="14" customWidth="1"/>
    <col min="5648" max="5648" width="8" style="14" customWidth="1"/>
    <col min="5649" max="5651" width="10.7109375" style="14" customWidth="1"/>
    <col min="5652" max="5652" width="8" style="14" customWidth="1"/>
    <col min="5653" max="5654" width="10.5703125" style="14" customWidth="1"/>
    <col min="5655" max="5655" width="10.28515625" style="14" customWidth="1"/>
    <col min="5656" max="5656" width="8" style="14" customWidth="1"/>
    <col min="5657" max="5657" width="11.140625" style="14" bestFit="1" customWidth="1"/>
    <col min="5658" max="5658" width="9.7109375" style="14" customWidth="1"/>
    <col min="5659" max="5659" width="11.140625" style="14" bestFit="1" customWidth="1"/>
    <col min="5660" max="5660" width="8" style="14" customWidth="1"/>
    <col min="5661" max="5661" width="11.140625" style="14" bestFit="1" customWidth="1"/>
    <col min="5662" max="5663" width="10.7109375" style="14" customWidth="1"/>
    <col min="5664" max="5664" width="8" style="14" customWidth="1"/>
    <col min="5665" max="5665" width="11.42578125" style="14" bestFit="1" customWidth="1"/>
    <col min="5666" max="5666" width="10.7109375" style="14" customWidth="1"/>
    <col min="5667" max="5667" width="11.42578125" style="14" customWidth="1"/>
    <col min="5668" max="5668" width="8" style="14" customWidth="1"/>
    <col min="5669" max="5671" width="11.85546875" style="14" customWidth="1"/>
    <col min="5672" max="5672" width="8" style="14" customWidth="1"/>
    <col min="5673" max="5675" width="11.85546875" style="14" customWidth="1"/>
    <col min="5676" max="5676" width="8" style="14" customWidth="1"/>
    <col min="5677" max="5679" width="11.85546875" style="14" customWidth="1"/>
    <col min="5680" max="5680" width="8" style="14" customWidth="1"/>
    <col min="5681" max="5683" width="11.85546875" style="14" customWidth="1"/>
    <col min="5684" max="5684" width="8" style="14" customWidth="1"/>
    <col min="5685" max="5687" width="11.85546875" style="14" customWidth="1"/>
    <col min="5688" max="5688" width="8" style="14" customWidth="1"/>
    <col min="5689" max="5691" width="11.85546875" style="14" customWidth="1"/>
    <col min="5692" max="5692" width="8" style="14" customWidth="1"/>
    <col min="5693" max="5695" width="11.85546875" style="14" customWidth="1"/>
    <col min="5696" max="5696" width="8" style="14" customWidth="1"/>
    <col min="5697" max="5699" width="11.85546875" style="14" customWidth="1"/>
    <col min="5700" max="5700" width="8" style="14" customWidth="1"/>
    <col min="5701" max="5703" width="11.85546875" style="14" customWidth="1"/>
    <col min="5704" max="5704" width="8" style="14" customWidth="1"/>
    <col min="5705" max="5707" width="11.85546875" style="14" customWidth="1"/>
    <col min="5708" max="5708" width="8" style="14" customWidth="1"/>
    <col min="5709" max="5711" width="11.85546875" style="14" customWidth="1"/>
    <col min="5712" max="5712" width="8" style="14" customWidth="1"/>
    <col min="5713" max="5715" width="11.85546875" style="14" customWidth="1"/>
    <col min="5716" max="5716" width="8" style="14" customWidth="1"/>
    <col min="5717" max="5719" width="11.85546875" style="14" customWidth="1"/>
    <col min="5720" max="5720" width="8" style="14" customWidth="1"/>
    <col min="5721" max="5723" width="11.85546875" style="14" customWidth="1"/>
    <col min="5724" max="5724" width="8" style="14" customWidth="1"/>
    <col min="5725" max="5727" width="11.85546875" style="14" customWidth="1"/>
    <col min="5728" max="5728" width="8" style="14" customWidth="1"/>
    <col min="5729" max="5731" width="11.85546875" style="14" customWidth="1"/>
    <col min="5732" max="5732" width="9" style="14" customWidth="1"/>
    <col min="5733" max="5735" width="11.85546875" style="14" customWidth="1"/>
    <col min="5736" max="5736" width="8.140625" style="14" customWidth="1"/>
    <col min="5737" max="5739" width="11.85546875" style="14" customWidth="1"/>
    <col min="5740" max="5888" width="9.140625" style="14"/>
    <col min="5889" max="5889" width="0.85546875" style="14" customWidth="1"/>
    <col min="5890" max="5890" width="3.7109375" style="14" customWidth="1"/>
    <col min="5891" max="5891" width="20.7109375" style="14" customWidth="1"/>
    <col min="5892" max="5892" width="7.28515625" style="14" customWidth="1"/>
    <col min="5893" max="5893" width="11.7109375" style="14" customWidth="1"/>
    <col min="5894" max="5894" width="13.5703125" style="14" bestFit="1" customWidth="1"/>
    <col min="5895" max="5895" width="5.42578125" style="14" customWidth="1"/>
    <col min="5896" max="5899" width="0" style="14" hidden="1" customWidth="1"/>
    <col min="5900" max="5900" width="8" style="14" customWidth="1"/>
    <col min="5901" max="5903" width="10.7109375" style="14" customWidth="1"/>
    <col min="5904" max="5904" width="8" style="14" customWidth="1"/>
    <col min="5905" max="5907" width="10.7109375" style="14" customWidth="1"/>
    <col min="5908" max="5908" width="8" style="14" customWidth="1"/>
    <col min="5909" max="5910" width="10.5703125" style="14" customWidth="1"/>
    <col min="5911" max="5911" width="10.28515625" style="14" customWidth="1"/>
    <col min="5912" max="5912" width="8" style="14" customWidth="1"/>
    <col min="5913" max="5913" width="11.140625" style="14" bestFit="1" customWidth="1"/>
    <col min="5914" max="5914" width="9.7109375" style="14" customWidth="1"/>
    <col min="5915" max="5915" width="11.140625" style="14" bestFit="1" customWidth="1"/>
    <col min="5916" max="5916" width="8" style="14" customWidth="1"/>
    <col min="5917" max="5917" width="11.140625" style="14" bestFit="1" customWidth="1"/>
    <col min="5918" max="5919" width="10.7109375" style="14" customWidth="1"/>
    <col min="5920" max="5920" width="8" style="14" customWidth="1"/>
    <col min="5921" max="5921" width="11.42578125" style="14" bestFit="1" customWidth="1"/>
    <col min="5922" max="5922" width="10.7109375" style="14" customWidth="1"/>
    <col min="5923" max="5923" width="11.42578125" style="14" customWidth="1"/>
    <col min="5924" max="5924" width="8" style="14" customWidth="1"/>
    <col min="5925" max="5927" width="11.85546875" style="14" customWidth="1"/>
    <col min="5928" max="5928" width="8" style="14" customWidth="1"/>
    <col min="5929" max="5931" width="11.85546875" style="14" customWidth="1"/>
    <col min="5932" max="5932" width="8" style="14" customWidth="1"/>
    <col min="5933" max="5935" width="11.85546875" style="14" customWidth="1"/>
    <col min="5936" max="5936" width="8" style="14" customWidth="1"/>
    <col min="5937" max="5939" width="11.85546875" style="14" customWidth="1"/>
    <col min="5940" max="5940" width="8" style="14" customWidth="1"/>
    <col min="5941" max="5943" width="11.85546875" style="14" customWidth="1"/>
    <col min="5944" max="5944" width="8" style="14" customWidth="1"/>
    <col min="5945" max="5947" width="11.85546875" style="14" customWidth="1"/>
    <col min="5948" max="5948" width="8" style="14" customWidth="1"/>
    <col min="5949" max="5951" width="11.85546875" style="14" customWidth="1"/>
    <col min="5952" max="5952" width="8" style="14" customWidth="1"/>
    <col min="5953" max="5955" width="11.85546875" style="14" customWidth="1"/>
    <col min="5956" max="5956" width="8" style="14" customWidth="1"/>
    <col min="5957" max="5959" width="11.85546875" style="14" customWidth="1"/>
    <col min="5960" max="5960" width="8" style="14" customWidth="1"/>
    <col min="5961" max="5963" width="11.85546875" style="14" customWidth="1"/>
    <col min="5964" max="5964" width="8" style="14" customWidth="1"/>
    <col min="5965" max="5967" width="11.85546875" style="14" customWidth="1"/>
    <col min="5968" max="5968" width="8" style="14" customWidth="1"/>
    <col min="5969" max="5971" width="11.85546875" style="14" customWidth="1"/>
    <col min="5972" max="5972" width="8" style="14" customWidth="1"/>
    <col min="5973" max="5975" width="11.85546875" style="14" customWidth="1"/>
    <col min="5976" max="5976" width="8" style="14" customWidth="1"/>
    <col min="5977" max="5979" width="11.85546875" style="14" customWidth="1"/>
    <col min="5980" max="5980" width="8" style="14" customWidth="1"/>
    <col min="5981" max="5983" width="11.85546875" style="14" customWidth="1"/>
    <col min="5984" max="5984" width="8" style="14" customWidth="1"/>
    <col min="5985" max="5987" width="11.85546875" style="14" customWidth="1"/>
    <col min="5988" max="5988" width="9" style="14" customWidth="1"/>
    <col min="5989" max="5991" width="11.85546875" style="14" customWidth="1"/>
    <col min="5992" max="5992" width="8.140625" style="14" customWidth="1"/>
    <col min="5993" max="5995" width="11.85546875" style="14" customWidth="1"/>
    <col min="5996" max="6144" width="9.140625" style="14"/>
    <col min="6145" max="6145" width="0.85546875" style="14" customWidth="1"/>
    <col min="6146" max="6146" width="3.7109375" style="14" customWidth="1"/>
    <col min="6147" max="6147" width="20.7109375" style="14" customWidth="1"/>
    <col min="6148" max="6148" width="7.28515625" style="14" customWidth="1"/>
    <col min="6149" max="6149" width="11.7109375" style="14" customWidth="1"/>
    <col min="6150" max="6150" width="13.5703125" style="14" bestFit="1" customWidth="1"/>
    <col min="6151" max="6151" width="5.42578125" style="14" customWidth="1"/>
    <col min="6152" max="6155" width="0" style="14" hidden="1" customWidth="1"/>
    <col min="6156" max="6156" width="8" style="14" customWidth="1"/>
    <col min="6157" max="6159" width="10.7109375" style="14" customWidth="1"/>
    <col min="6160" max="6160" width="8" style="14" customWidth="1"/>
    <col min="6161" max="6163" width="10.7109375" style="14" customWidth="1"/>
    <col min="6164" max="6164" width="8" style="14" customWidth="1"/>
    <col min="6165" max="6166" width="10.5703125" style="14" customWidth="1"/>
    <col min="6167" max="6167" width="10.28515625" style="14" customWidth="1"/>
    <col min="6168" max="6168" width="8" style="14" customWidth="1"/>
    <col min="6169" max="6169" width="11.140625" style="14" bestFit="1" customWidth="1"/>
    <col min="6170" max="6170" width="9.7109375" style="14" customWidth="1"/>
    <col min="6171" max="6171" width="11.140625" style="14" bestFit="1" customWidth="1"/>
    <col min="6172" max="6172" width="8" style="14" customWidth="1"/>
    <col min="6173" max="6173" width="11.140625" style="14" bestFit="1" customWidth="1"/>
    <col min="6174" max="6175" width="10.7109375" style="14" customWidth="1"/>
    <col min="6176" max="6176" width="8" style="14" customWidth="1"/>
    <col min="6177" max="6177" width="11.42578125" style="14" bestFit="1" customWidth="1"/>
    <col min="6178" max="6178" width="10.7109375" style="14" customWidth="1"/>
    <col min="6179" max="6179" width="11.42578125" style="14" customWidth="1"/>
    <col min="6180" max="6180" width="8" style="14" customWidth="1"/>
    <col min="6181" max="6183" width="11.85546875" style="14" customWidth="1"/>
    <col min="6184" max="6184" width="8" style="14" customWidth="1"/>
    <col min="6185" max="6187" width="11.85546875" style="14" customWidth="1"/>
    <col min="6188" max="6188" width="8" style="14" customWidth="1"/>
    <col min="6189" max="6191" width="11.85546875" style="14" customWidth="1"/>
    <col min="6192" max="6192" width="8" style="14" customWidth="1"/>
    <col min="6193" max="6195" width="11.85546875" style="14" customWidth="1"/>
    <col min="6196" max="6196" width="8" style="14" customWidth="1"/>
    <col min="6197" max="6199" width="11.85546875" style="14" customWidth="1"/>
    <col min="6200" max="6200" width="8" style="14" customWidth="1"/>
    <col min="6201" max="6203" width="11.85546875" style="14" customWidth="1"/>
    <col min="6204" max="6204" width="8" style="14" customWidth="1"/>
    <col min="6205" max="6207" width="11.85546875" style="14" customWidth="1"/>
    <col min="6208" max="6208" width="8" style="14" customWidth="1"/>
    <col min="6209" max="6211" width="11.85546875" style="14" customWidth="1"/>
    <col min="6212" max="6212" width="8" style="14" customWidth="1"/>
    <col min="6213" max="6215" width="11.85546875" style="14" customWidth="1"/>
    <col min="6216" max="6216" width="8" style="14" customWidth="1"/>
    <col min="6217" max="6219" width="11.85546875" style="14" customWidth="1"/>
    <col min="6220" max="6220" width="8" style="14" customWidth="1"/>
    <col min="6221" max="6223" width="11.85546875" style="14" customWidth="1"/>
    <col min="6224" max="6224" width="8" style="14" customWidth="1"/>
    <col min="6225" max="6227" width="11.85546875" style="14" customWidth="1"/>
    <col min="6228" max="6228" width="8" style="14" customWidth="1"/>
    <col min="6229" max="6231" width="11.85546875" style="14" customWidth="1"/>
    <col min="6232" max="6232" width="8" style="14" customWidth="1"/>
    <col min="6233" max="6235" width="11.85546875" style="14" customWidth="1"/>
    <col min="6236" max="6236" width="8" style="14" customWidth="1"/>
    <col min="6237" max="6239" width="11.85546875" style="14" customWidth="1"/>
    <col min="6240" max="6240" width="8" style="14" customWidth="1"/>
    <col min="6241" max="6243" width="11.85546875" style="14" customWidth="1"/>
    <col min="6244" max="6244" width="9" style="14" customWidth="1"/>
    <col min="6245" max="6247" width="11.85546875" style="14" customWidth="1"/>
    <col min="6248" max="6248" width="8.140625" style="14" customWidth="1"/>
    <col min="6249" max="6251" width="11.85546875" style="14" customWidth="1"/>
    <col min="6252" max="6400" width="9.140625" style="14"/>
    <col min="6401" max="6401" width="0.85546875" style="14" customWidth="1"/>
    <col min="6402" max="6402" width="3.7109375" style="14" customWidth="1"/>
    <col min="6403" max="6403" width="20.7109375" style="14" customWidth="1"/>
    <col min="6404" max="6404" width="7.28515625" style="14" customWidth="1"/>
    <col min="6405" max="6405" width="11.7109375" style="14" customWidth="1"/>
    <col min="6406" max="6406" width="13.5703125" style="14" bestFit="1" customWidth="1"/>
    <col min="6407" max="6407" width="5.42578125" style="14" customWidth="1"/>
    <col min="6408" max="6411" width="0" style="14" hidden="1" customWidth="1"/>
    <col min="6412" max="6412" width="8" style="14" customWidth="1"/>
    <col min="6413" max="6415" width="10.7109375" style="14" customWidth="1"/>
    <col min="6416" max="6416" width="8" style="14" customWidth="1"/>
    <col min="6417" max="6419" width="10.7109375" style="14" customWidth="1"/>
    <col min="6420" max="6420" width="8" style="14" customWidth="1"/>
    <col min="6421" max="6422" width="10.5703125" style="14" customWidth="1"/>
    <col min="6423" max="6423" width="10.28515625" style="14" customWidth="1"/>
    <col min="6424" max="6424" width="8" style="14" customWidth="1"/>
    <col min="6425" max="6425" width="11.140625" style="14" bestFit="1" customWidth="1"/>
    <col min="6426" max="6426" width="9.7109375" style="14" customWidth="1"/>
    <col min="6427" max="6427" width="11.140625" style="14" bestFit="1" customWidth="1"/>
    <col min="6428" max="6428" width="8" style="14" customWidth="1"/>
    <col min="6429" max="6429" width="11.140625" style="14" bestFit="1" customWidth="1"/>
    <col min="6430" max="6431" width="10.7109375" style="14" customWidth="1"/>
    <col min="6432" max="6432" width="8" style="14" customWidth="1"/>
    <col min="6433" max="6433" width="11.42578125" style="14" bestFit="1" customWidth="1"/>
    <col min="6434" max="6434" width="10.7109375" style="14" customWidth="1"/>
    <col min="6435" max="6435" width="11.42578125" style="14" customWidth="1"/>
    <col min="6436" max="6436" width="8" style="14" customWidth="1"/>
    <col min="6437" max="6439" width="11.85546875" style="14" customWidth="1"/>
    <col min="6440" max="6440" width="8" style="14" customWidth="1"/>
    <col min="6441" max="6443" width="11.85546875" style="14" customWidth="1"/>
    <col min="6444" max="6444" width="8" style="14" customWidth="1"/>
    <col min="6445" max="6447" width="11.85546875" style="14" customWidth="1"/>
    <col min="6448" max="6448" width="8" style="14" customWidth="1"/>
    <col min="6449" max="6451" width="11.85546875" style="14" customWidth="1"/>
    <col min="6452" max="6452" width="8" style="14" customWidth="1"/>
    <col min="6453" max="6455" width="11.85546875" style="14" customWidth="1"/>
    <col min="6456" max="6456" width="8" style="14" customWidth="1"/>
    <col min="6457" max="6459" width="11.85546875" style="14" customWidth="1"/>
    <col min="6460" max="6460" width="8" style="14" customWidth="1"/>
    <col min="6461" max="6463" width="11.85546875" style="14" customWidth="1"/>
    <col min="6464" max="6464" width="8" style="14" customWidth="1"/>
    <col min="6465" max="6467" width="11.85546875" style="14" customWidth="1"/>
    <col min="6468" max="6468" width="8" style="14" customWidth="1"/>
    <col min="6469" max="6471" width="11.85546875" style="14" customWidth="1"/>
    <col min="6472" max="6472" width="8" style="14" customWidth="1"/>
    <col min="6473" max="6475" width="11.85546875" style="14" customWidth="1"/>
    <col min="6476" max="6476" width="8" style="14" customWidth="1"/>
    <col min="6477" max="6479" width="11.85546875" style="14" customWidth="1"/>
    <col min="6480" max="6480" width="8" style="14" customWidth="1"/>
    <col min="6481" max="6483" width="11.85546875" style="14" customWidth="1"/>
    <col min="6484" max="6484" width="8" style="14" customWidth="1"/>
    <col min="6485" max="6487" width="11.85546875" style="14" customWidth="1"/>
    <col min="6488" max="6488" width="8" style="14" customWidth="1"/>
    <col min="6489" max="6491" width="11.85546875" style="14" customWidth="1"/>
    <col min="6492" max="6492" width="8" style="14" customWidth="1"/>
    <col min="6493" max="6495" width="11.85546875" style="14" customWidth="1"/>
    <col min="6496" max="6496" width="8" style="14" customWidth="1"/>
    <col min="6497" max="6499" width="11.85546875" style="14" customWidth="1"/>
    <col min="6500" max="6500" width="9" style="14" customWidth="1"/>
    <col min="6501" max="6503" width="11.85546875" style="14" customWidth="1"/>
    <col min="6504" max="6504" width="8.140625" style="14" customWidth="1"/>
    <col min="6505" max="6507" width="11.85546875" style="14" customWidth="1"/>
    <col min="6508" max="6656" width="9.140625" style="14"/>
    <col min="6657" max="6657" width="0.85546875" style="14" customWidth="1"/>
    <col min="6658" max="6658" width="3.7109375" style="14" customWidth="1"/>
    <col min="6659" max="6659" width="20.7109375" style="14" customWidth="1"/>
    <col min="6660" max="6660" width="7.28515625" style="14" customWidth="1"/>
    <col min="6661" max="6661" width="11.7109375" style="14" customWidth="1"/>
    <col min="6662" max="6662" width="13.5703125" style="14" bestFit="1" customWidth="1"/>
    <col min="6663" max="6663" width="5.42578125" style="14" customWidth="1"/>
    <col min="6664" max="6667" width="0" style="14" hidden="1" customWidth="1"/>
    <col min="6668" max="6668" width="8" style="14" customWidth="1"/>
    <col min="6669" max="6671" width="10.7109375" style="14" customWidth="1"/>
    <col min="6672" max="6672" width="8" style="14" customWidth="1"/>
    <col min="6673" max="6675" width="10.7109375" style="14" customWidth="1"/>
    <col min="6676" max="6676" width="8" style="14" customWidth="1"/>
    <col min="6677" max="6678" width="10.5703125" style="14" customWidth="1"/>
    <col min="6679" max="6679" width="10.28515625" style="14" customWidth="1"/>
    <col min="6680" max="6680" width="8" style="14" customWidth="1"/>
    <col min="6681" max="6681" width="11.140625" style="14" bestFit="1" customWidth="1"/>
    <col min="6682" max="6682" width="9.7109375" style="14" customWidth="1"/>
    <col min="6683" max="6683" width="11.140625" style="14" bestFit="1" customWidth="1"/>
    <col min="6684" max="6684" width="8" style="14" customWidth="1"/>
    <col min="6685" max="6685" width="11.140625" style="14" bestFit="1" customWidth="1"/>
    <col min="6686" max="6687" width="10.7109375" style="14" customWidth="1"/>
    <col min="6688" max="6688" width="8" style="14" customWidth="1"/>
    <col min="6689" max="6689" width="11.42578125" style="14" bestFit="1" customWidth="1"/>
    <col min="6690" max="6690" width="10.7109375" style="14" customWidth="1"/>
    <col min="6691" max="6691" width="11.42578125" style="14" customWidth="1"/>
    <col min="6692" max="6692" width="8" style="14" customWidth="1"/>
    <col min="6693" max="6695" width="11.85546875" style="14" customWidth="1"/>
    <col min="6696" max="6696" width="8" style="14" customWidth="1"/>
    <col min="6697" max="6699" width="11.85546875" style="14" customWidth="1"/>
    <col min="6700" max="6700" width="8" style="14" customWidth="1"/>
    <col min="6701" max="6703" width="11.85546875" style="14" customWidth="1"/>
    <col min="6704" max="6704" width="8" style="14" customWidth="1"/>
    <col min="6705" max="6707" width="11.85546875" style="14" customWidth="1"/>
    <col min="6708" max="6708" width="8" style="14" customWidth="1"/>
    <col min="6709" max="6711" width="11.85546875" style="14" customWidth="1"/>
    <col min="6712" max="6712" width="8" style="14" customWidth="1"/>
    <col min="6713" max="6715" width="11.85546875" style="14" customWidth="1"/>
    <col min="6716" max="6716" width="8" style="14" customWidth="1"/>
    <col min="6717" max="6719" width="11.85546875" style="14" customWidth="1"/>
    <col min="6720" max="6720" width="8" style="14" customWidth="1"/>
    <col min="6721" max="6723" width="11.85546875" style="14" customWidth="1"/>
    <col min="6724" max="6724" width="8" style="14" customWidth="1"/>
    <col min="6725" max="6727" width="11.85546875" style="14" customWidth="1"/>
    <col min="6728" max="6728" width="8" style="14" customWidth="1"/>
    <col min="6729" max="6731" width="11.85546875" style="14" customWidth="1"/>
    <col min="6732" max="6732" width="8" style="14" customWidth="1"/>
    <col min="6733" max="6735" width="11.85546875" style="14" customWidth="1"/>
    <col min="6736" max="6736" width="8" style="14" customWidth="1"/>
    <col min="6737" max="6739" width="11.85546875" style="14" customWidth="1"/>
    <col min="6740" max="6740" width="8" style="14" customWidth="1"/>
    <col min="6741" max="6743" width="11.85546875" style="14" customWidth="1"/>
    <col min="6744" max="6744" width="8" style="14" customWidth="1"/>
    <col min="6745" max="6747" width="11.85546875" style="14" customWidth="1"/>
    <col min="6748" max="6748" width="8" style="14" customWidth="1"/>
    <col min="6749" max="6751" width="11.85546875" style="14" customWidth="1"/>
    <col min="6752" max="6752" width="8" style="14" customWidth="1"/>
    <col min="6753" max="6755" width="11.85546875" style="14" customWidth="1"/>
    <col min="6756" max="6756" width="9" style="14" customWidth="1"/>
    <col min="6757" max="6759" width="11.85546875" style="14" customWidth="1"/>
    <col min="6760" max="6760" width="8.140625" style="14" customWidth="1"/>
    <col min="6761" max="6763" width="11.85546875" style="14" customWidth="1"/>
    <col min="6764" max="6912" width="9.140625" style="14"/>
    <col min="6913" max="6913" width="0.85546875" style="14" customWidth="1"/>
    <col min="6914" max="6914" width="3.7109375" style="14" customWidth="1"/>
    <col min="6915" max="6915" width="20.7109375" style="14" customWidth="1"/>
    <col min="6916" max="6916" width="7.28515625" style="14" customWidth="1"/>
    <col min="6917" max="6917" width="11.7109375" style="14" customWidth="1"/>
    <col min="6918" max="6918" width="13.5703125" style="14" bestFit="1" customWidth="1"/>
    <col min="6919" max="6919" width="5.42578125" style="14" customWidth="1"/>
    <col min="6920" max="6923" width="0" style="14" hidden="1" customWidth="1"/>
    <col min="6924" max="6924" width="8" style="14" customWidth="1"/>
    <col min="6925" max="6927" width="10.7109375" style="14" customWidth="1"/>
    <col min="6928" max="6928" width="8" style="14" customWidth="1"/>
    <col min="6929" max="6931" width="10.7109375" style="14" customWidth="1"/>
    <col min="6932" max="6932" width="8" style="14" customWidth="1"/>
    <col min="6933" max="6934" width="10.5703125" style="14" customWidth="1"/>
    <col min="6935" max="6935" width="10.28515625" style="14" customWidth="1"/>
    <col min="6936" max="6936" width="8" style="14" customWidth="1"/>
    <col min="6937" max="6937" width="11.140625" style="14" bestFit="1" customWidth="1"/>
    <col min="6938" max="6938" width="9.7109375" style="14" customWidth="1"/>
    <col min="6939" max="6939" width="11.140625" style="14" bestFit="1" customWidth="1"/>
    <col min="6940" max="6940" width="8" style="14" customWidth="1"/>
    <col min="6941" max="6941" width="11.140625" style="14" bestFit="1" customWidth="1"/>
    <col min="6942" max="6943" width="10.7109375" style="14" customWidth="1"/>
    <col min="6944" max="6944" width="8" style="14" customWidth="1"/>
    <col min="6945" max="6945" width="11.42578125" style="14" bestFit="1" customWidth="1"/>
    <col min="6946" max="6946" width="10.7109375" style="14" customWidth="1"/>
    <col min="6947" max="6947" width="11.42578125" style="14" customWidth="1"/>
    <col min="6948" max="6948" width="8" style="14" customWidth="1"/>
    <col min="6949" max="6951" width="11.85546875" style="14" customWidth="1"/>
    <col min="6952" max="6952" width="8" style="14" customWidth="1"/>
    <col min="6953" max="6955" width="11.85546875" style="14" customWidth="1"/>
    <col min="6956" max="6956" width="8" style="14" customWidth="1"/>
    <col min="6957" max="6959" width="11.85546875" style="14" customWidth="1"/>
    <col min="6960" max="6960" width="8" style="14" customWidth="1"/>
    <col min="6961" max="6963" width="11.85546875" style="14" customWidth="1"/>
    <col min="6964" max="6964" width="8" style="14" customWidth="1"/>
    <col min="6965" max="6967" width="11.85546875" style="14" customWidth="1"/>
    <col min="6968" max="6968" width="8" style="14" customWidth="1"/>
    <col min="6969" max="6971" width="11.85546875" style="14" customWidth="1"/>
    <col min="6972" max="6972" width="8" style="14" customWidth="1"/>
    <col min="6973" max="6975" width="11.85546875" style="14" customWidth="1"/>
    <col min="6976" max="6976" width="8" style="14" customWidth="1"/>
    <col min="6977" max="6979" width="11.85546875" style="14" customWidth="1"/>
    <col min="6980" max="6980" width="8" style="14" customWidth="1"/>
    <col min="6981" max="6983" width="11.85546875" style="14" customWidth="1"/>
    <col min="6984" max="6984" width="8" style="14" customWidth="1"/>
    <col min="6985" max="6987" width="11.85546875" style="14" customWidth="1"/>
    <col min="6988" max="6988" width="8" style="14" customWidth="1"/>
    <col min="6989" max="6991" width="11.85546875" style="14" customWidth="1"/>
    <col min="6992" max="6992" width="8" style="14" customWidth="1"/>
    <col min="6993" max="6995" width="11.85546875" style="14" customWidth="1"/>
    <col min="6996" max="6996" width="8" style="14" customWidth="1"/>
    <col min="6997" max="6999" width="11.85546875" style="14" customWidth="1"/>
    <col min="7000" max="7000" width="8" style="14" customWidth="1"/>
    <col min="7001" max="7003" width="11.85546875" style="14" customWidth="1"/>
    <col min="7004" max="7004" width="8" style="14" customWidth="1"/>
    <col min="7005" max="7007" width="11.85546875" style="14" customWidth="1"/>
    <col min="7008" max="7008" width="8" style="14" customWidth="1"/>
    <col min="7009" max="7011" width="11.85546875" style="14" customWidth="1"/>
    <col min="7012" max="7012" width="9" style="14" customWidth="1"/>
    <col min="7013" max="7015" width="11.85546875" style="14" customWidth="1"/>
    <col min="7016" max="7016" width="8.140625" style="14" customWidth="1"/>
    <col min="7017" max="7019" width="11.85546875" style="14" customWidth="1"/>
    <col min="7020" max="7168" width="9.140625" style="14"/>
    <col min="7169" max="7169" width="0.85546875" style="14" customWidth="1"/>
    <col min="7170" max="7170" width="3.7109375" style="14" customWidth="1"/>
    <col min="7171" max="7171" width="20.7109375" style="14" customWidth="1"/>
    <col min="7172" max="7172" width="7.28515625" style="14" customWidth="1"/>
    <col min="7173" max="7173" width="11.7109375" style="14" customWidth="1"/>
    <col min="7174" max="7174" width="13.5703125" style="14" bestFit="1" customWidth="1"/>
    <col min="7175" max="7175" width="5.42578125" style="14" customWidth="1"/>
    <col min="7176" max="7179" width="0" style="14" hidden="1" customWidth="1"/>
    <col min="7180" max="7180" width="8" style="14" customWidth="1"/>
    <col min="7181" max="7183" width="10.7109375" style="14" customWidth="1"/>
    <col min="7184" max="7184" width="8" style="14" customWidth="1"/>
    <col min="7185" max="7187" width="10.7109375" style="14" customWidth="1"/>
    <col min="7188" max="7188" width="8" style="14" customWidth="1"/>
    <col min="7189" max="7190" width="10.5703125" style="14" customWidth="1"/>
    <col min="7191" max="7191" width="10.28515625" style="14" customWidth="1"/>
    <col min="7192" max="7192" width="8" style="14" customWidth="1"/>
    <col min="7193" max="7193" width="11.140625" style="14" bestFit="1" customWidth="1"/>
    <col min="7194" max="7194" width="9.7109375" style="14" customWidth="1"/>
    <col min="7195" max="7195" width="11.140625" style="14" bestFit="1" customWidth="1"/>
    <col min="7196" max="7196" width="8" style="14" customWidth="1"/>
    <col min="7197" max="7197" width="11.140625" style="14" bestFit="1" customWidth="1"/>
    <col min="7198" max="7199" width="10.7109375" style="14" customWidth="1"/>
    <col min="7200" max="7200" width="8" style="14" customWidth="1"/>
    <col min="7201" max="7201" width="11.42578125" style="14" bestFit="1" customWidth="1"/>
    <col min="7202" max="7202" width="10.7109375" style="14" customWidth="1"/>
    <col min="7203" max="7203" width="11.42578125" style="14" customWidth="1"/>
    <col min="7204" max="7204" width="8" style="14" customWidth="1"/>
    <col min="7205" max="7207" width="11.85546875" style="14" customWidth="1"/>
    <col min="7208" max="7208" width="8" style="14" customWidth="1"/>
    <col min="7209" max="7211" width="11.85546875" style="14" customWidth="1"/>
    <col min="7212" max="7212" width="8" style="14" customWidth="1"/>
    <col min="7213" max="7215" width="11.85546875" style="14" customWidth="1"/>
    <col min="7216" max="7216" width="8" style="14" customWidth="1"/>
    <col min="7217" max="7219" width="11.85546875" style="14" customWidth="1"/>
    <col min="7220" max="7220" width="8" style="14" customWidth="1"/>
    <col min="7221" max="7223" width="11.85546875" style="14" customWidth="1"/>
    <col min="7224" max="7224" width="8" style="14" customWidth="1"/>
    <col min="7225" max="7227" width="11.85546875" style="14" customWidth="1"/>
    <col min="7228" max="7228" width="8" style="14" customWidth="1"/>
    <col min="7229" max="7231" width="11.85546875" style="14" customWidth="1"/>
    <col min="7232" max="7232" width="8" style="14" customWidth="1"/>
    <col min="7233" max="7235" width="11.85546875" style="14" customWidth="1"/>
    <col min="7236" max="7236" width="8" style="14" customWidth="1"/>
    <col min="7237" max="7239" width="11.85546875" style="14" customWidth="1"/>
    <col min="7240" max="7240" width="8" style="14" customWidth="1"/>
    <col min="7241" max="7243" width="11.85546875" style="14" customWidth="1"/>
    <col min="7244" max="7244" width="8" style="14" customWidth="1"/>
    <col min="7245" max="7247" width="11.85546875" style="14" customWidth="1"/>
    <col min="7248" max="7248" width="8" style="14" customWidth="1"/>
    <col min="7249" max="7251" width="11.85546875" style="14" customWidth="1"/>
    <col min="7252" max="7252" width="8" style="14" customWidth="1"/>
    <col min="7253" max="7255" width="11.85546875" style="14" customWidth="1"/>
    <col min="7256" max="7256" width="8" style="14" customWidth="1"/>
    <col min="7257" max="7259" width="11.85546875" style="14" customWidth="1"/>
    <col min="7260" max="7260" width="8" style="14" customWidth="1"/>
    <col min="7261" max="7263" width="11.85546875" style="14" customWidth="1"/>
    <col min="7264" max="7264" width="8" style="14" customWidth="1"/>
    <col min="7265" max="7267" width="11.85546875" style="14" customWidth="1"/>
    <col min="7268" max="7268" width="9" style="14" customWidth="1"/>
    <col min="7269" max="7271" width="11.85546875" style="14" customWidth="1"/>
    <col min="7272" max="7272" width="8.140625" style="14" customWidth="1"/>
    <col min="7273" max="7275" width="11.85546875" style="14" customWidth="1"/>
    <col min="7276" max="7424" width="9.140625" style="14"/>
    <col min="7425" max="7425" width="0.85546875" style="14" customWidth="1"/>
    <col min="7426" max="7426" width="3.7109375" style="14" customWidth="1"/>
    <col min="7427" max="7427" width="20.7109375" style="14" customWidth="1"/>
    <col min="7428" max="7428" width="7.28515625" style="14" customWidth="1"/>
    <col min="7429" max="7429" width="11.7109375" style="14" customWidth="1"/>
    <col min="7430" max="7430" width="13.5703125" style="14" bestFit="1" customWidth="1"/>
    <col min="7431" max="7431" width="5.42578125" style="14" customWidth="1"/>
    <col min="7432" max="7435" width="0" style="14" hidden="1" customWidth="1"/>
    <col min="7436" max="7436" width="8" style="14" customWidth="1"/>
    <col min="7437" max="7439" width="10.7109375" style="14" customWidth="1"/>
    <col min="7440" max="7440" width="8" style="14" customWidth="1"/>
    <col min="7441" max="7443" width="10.7109375" style="14" customWidth="1"/>
    <col min="7444" max="7444" width="8" style="14" customWidth="1"/>
    <col min="7445" max="7446" width="10.5703125" style="14" customWidth="1"/>
    <col min="7447" max="7447" width="10.28515625" style="14" customWidth="1"/>
    <col min="7448" max="7448" width="8" style="14" customWidth="1"/>
    <col min="7449" max="7449" width="11.140625" style="14" bestFit="1" customWidth="1"/>
    <col min="7450" max="7450" width="9.7109375" style="14" customWidth="1"/>
    <col min="7451" max="7451" width="11.140625" style="14" bestFit="1" customWidth="1"/>
    <col min="7452" max="7452" width="8" style="14" customWidth="1"/>
    <col min="7453" max="7453" width="11.140625" style="14" bestFit="1" customWidth="1"/>
    <col min="7454" max="7455" width="10.7109375" style="14" customWidth="1"/>
    <col min="7456" max="7456" width="8" style="14" customWidth="1"/>
    <col min="7457" max="7457" width="11.42578125" style="14" bestFit="1" customWidth="1"/>
    <col min="7458" max="7458" width="10.7109375" style="14" customWidth="1"/>
    <col min="7459" max="7459" width="11.42578125" style="14" customWidth="1"/>
    <col min="7460" max="7460" width="8" style="14" customWidth="1"/>
    <col min="7461" max="7463" width="11.85546875" style="14" customWidth="1"/>
    <col min="7464" max="7464" width="8" style="14" customWidth="1"/>
    <col min="7465" max="7467" width="11.85546875" style="14" customWidth="1"/>
    <col min="7468" max="7468" width="8" style="14" customWidth="1"/>
    <col min="7469" max="7471" width="11.85546875" style="14" customWidth="1"/>
    <col min="7472" max="7472" width="8" style="14" customWidth="1"/>
    <col min="7473" max="7475" width="11.85546875" style="14" customWidth="1"/>
    <col min="7476" max="7476" width="8" style="14" customWidth="1"/>
    <col min="7477" max="7479" width="11.85546875" style="14" customWidth="1"/>
    <col min="7480" max="7480" width="8" style="14" customWidth="1"/>
    <col min="7481" max="7483" width="11.85546875" style="14" customWidth="1"/>
    <col min="7484" max="7484" width="8" style="14" customWidth="1"/>
    <col min="7485" max="7487" width="11.85546875" style="14" customWidth="1"/>
    <col min="7488" max="7488" width="8" style="14" customWidth="1"/>
    <col min="7489" max="7491" width="11.85546875" style="14" customWidth="1"/>
    <col min="7492" max="7492" width="8" style="14" customWidth="1"/>
    <col min="7493" max="7495" width="11.85546875" style="14" customWidth="1"/>
    <col min="7496" max="7496" width="8" style="14" customWidth="1"/>
    <col min="7497" max="7499" width="11.85546875" style="14" customWidth="1"/>
    <col min="7500" max="7500" width="8" style="14" customWidth="1"/>
    <col min="7501" max="7503" width="11.85546875" style="14" customWidth="1"/>
    <col min="7504" max="7504" width="8" style="14" customWidth="1"/>
    <col min="7505" max="7507" width="11.85546875" style="14" customWidth="1"/>
    <col min="7508" max="7508" width="8" style="14" customWidth="1"/>
    <col min="7509" max="7511" width="11.85546875" style="14" customWidth="1"/>
    <col min="7512" max="7512" width="8" style="14" customWidth="1"/>
    <col min="7513" max="7515" width="11.85546875" style="14" customWidth="1"/>
    <col min="7516" max="7516" width="8" style="14" customWidth="1"/>
    <col min="7517" max="7519" width="11.85546875" style="14" customWidth="1"/>
    <col min="7520" max="7520" width="8" style="14" customWidth="1"/>
    <col min="7521" max="7523" width="11.85546875" style="14" customWidth="1"/>
    <col min="7524" max="7524" width="9" style="14" customWidth="1"/>
    <col min="7525" max="7527" width="11.85546875" style="14" customWidth="1"/>
    <col min="7528" max="7528" width="8.140625" style="14" customWidth="1"/>
    <col min="7529" max="7531" width="11.85546875" style="14" customWidth="1"/>
    <col min="7532" max="7680" width="9.140625" style="14"/>
    <col min="7681" max="7681" width="0.85546875" style="14" customWidth="1"/>
    <col min="7682" max="7682" width="3.7109375" style="14" customWidth="1"/>
    <col min="7683" max="7683" width="20.7109375" style="14" customWidth="1"/>
    <col min="7684" max="7684" width="7.28515625" style="14" customWidth="1"/>
    <col min="7685" max="7685" width="11.7109375" style="14" customWidth="1"/>
    <col min="7686" max="7686" width="13.5703125" style="14" bestFit="1" customWidth="1"/>
    <col min="7687" max="7687" width="5.42578125" style="14" customWidth="1"/>
    <col min="7688" max="7691" width="0" style="14" hidden="1" customWidth="1"/>
    <col min="7692" max="7692" width="8" style="14" customWidth="1"/>
    <col min="7693" max="7695" width="10.7109375" style="14" customWidth="1"/>
    <col min="7696" max="7696" width="8" style="14" customWidth="1"/>
    <col min="7697" max="7699" width="10.7109375" style="14" customWidth="1"/>
    <col min="7700" max="7700" width="8" style="14" customWidth="1"/>
    <col min="7701" max="7702" width="10.5703125" style="14" customWidth="1"/>
    <col min="7703" max="7703" width="10.28515625" style="14" customWidth="1"/>
    <col min="7704" max="7704" width="8" style="14" customWidth="1"/>
    <col min="7705" max="7705" width="11.140625" style="14" bestFit="1" customWidth="1"/>
    <col min="7706" max="7706" width="9.7109375" style="14" customWidth="1"/>
    <col min="7707" max="7707" width="11.140625" style="14" bestFit="1" customWidth="1"/>
    <col min="7708" max="7708" width="8" style="14" customWidth="1"/>
    <col min="7709" max="7709" width="11.140625" style="14" bestFit="1" customWidth="1"/>
    <col min="7710" max="7711" width="10.7109375" style="14" customWidth="1"/>
    <col min="7712" max="7712" width="8" style="14" customWidth="1"/>
    <col min="7713" max="7713" width="11.42578125" style="14" bestFit="1" customWidth="1"/>
    <col min="7714" max="7714" width="10.7109375" style="14" customWidth="1"/>
    <col min="7715" max="7715" width="11.42578125" style="14" customWidth="1"/>
    <col min="7716" max="7716" width="8" style="14" customWidth="1"/>
    <col min="7717" max="7719" width="11.85546875" style="14" customWidth="1"/>
    <col min="7720" max="7720" width="8" style="14" customWidth="1"/>
    <col min="7721" max="7723" width="11.85546875" style="14" customWidth="1"/>
    <col min="7724" max="7724" width="8" style="14" customWidth="1"/>
    <col min="7725" max="7727" width="11.85546875" style="14" customWidth="1"/>
    <col min="7728" max="7728" width="8" style="14" customWidth="1"/>
    <col min="7729" max="7731" width="11.85546875" style="14" customWidth="1"/>
    <col min="7732" max="7732" width="8" style="14" customWidth="1"/>
    <col min="7733" max="7735" width="11.85546875" style="14" customWidth="1"/>
    <col min="7736" max="7736" width="8" style="14" customWidth="1"/>
    <col min="7737" max="7739" width="11.85546875" style="14" customWidth="1"/>
    <col min="7740" max="7740" width="8" style="14" customWidth="1"/>
    <col min="7741" max="7743" width="11.85546875" style="14" customWidth="1"/>
    <col min="7744" max="7744" width="8" style="14" customWidth="1"/>
    <col min="7745" max="7747" width="11.85546875" style="14" customWidth="1"/>
    <col min="7748" max="7748" width="8" style="14" customWidth="1"/>
    <col min="7749" max="7751" width="11.85546875" style="14" customWidth="1"/>
    <col min="7752" max="7752" width="8" style="14" customWidth="1"/>
    <col min="7753" max="7755" width="11.85546875" style="14" customWidth="1"/>
    <col min="7756" max="7756" width="8" style="14" customWidth="1"/>
    <col min="7757" max="7759" width="11.85546875" style="14" customWidth="1"/>
    <col min="7760" max="7760" width="8" style="14" customWidth="1"/>
    <col min="7761" max="7763" width="11.85546875" style="14" customWidth="1"/>
    <col min="7764" max="7764" width="8" style="14" customWidth="1"/>
    <col min="7765" max="7767" width="11.85546875" style="14" customWidth="1"/>
    <col min="7768" max="7768" width="8" style="14" customWidth="1"/>
    <col min="7769" max="7771" width="11.85546875" style="14" customWidth="1"/>
    <col min="7772" max="7772" width="8" style="14" customWidth="1"/>
    <col min="7773" max="7775" width="11.85546875" style="14" customWidth="1"/>
    <col min="7776" max="7776" width="8" style="14" customWidth="1"/>
    <col min="7777" max="7779" width="11.85546875" style="14" customWidth="1"/>
    <col min="7780" max="7780" width="9" style="14" customWidth="1"/>
    <col min="7781" max="7783" width="11.85546875" style="14" customWidth="1"/>
    <col min="7784" max="7784" width="8.140625" style="14" customWidth="1"/>
    <col min="7785" max="7787" width="11.85546875" style="14" customWidth="1"/>
    <col min="7788" max="7936" width="9.140625" style="14"/>
    <col min="7937" max="7937" width="0.85546875" style="14" customWidth="1"/>
    <col min="7938" max="7938" width="3.7109375" style="14" customWidth="1"/>
    <col min="7939" max="7939" width="20.7109375" style="14" customWidth="1"/>
    <col min="7940" max="7940" width="7.28515625" style="14" customWidth="1"/>
    <col min="7941" max="7941" width="11.7109375" style="14" customWidth="1"/>
    <col min="7942" max="7942" width="13.5703125" style="14" bestFit="1" customWidth="1"/>
    <col min="7943" max="7943" width="5.42578125" style="14" customWidth="1"/>
    <col min="7944" max="7947" width="0" style="14" hidden="1" customWidth="1"/>
    <col min="7948" max="7948" width="8" style="14" customWidth="1"/>
    <col min="7949" max="7951" width="10.7109375" style="14" customWidth="1"/>
    <col min="7952" max="7952" width="8" style="14" customWidth="1"/>
    <col min="7953" max="7955" width="10.7109375" style="14" customWidth="1"/>
    <col min="7956" max="7956" width="8" style="14" customWidth="1"/>
    <col min="7957" max="7958" width="10.5703125" style="14" customWidth="1"/>
    <col min="7959" max="7959" width="10.28515625" style="14" customWidth="1"/>
    <col min="7960" max="7960" width="8" style="14" customWidth="1"/>
    <col min="7961" max="7961" width="11.140625" style="14" bestFit="1" customWidth="1"/>
    <col min="7962" max="7962" width="9.7109375" style="14" customWidth="1"/>
    <col min="7963" max="7963" width="11.140625" style="14" bestFit="1" customWidth="1"/>
    <col min="7964" max="7964" width="8" style="14" customWidth="1"/>
    <col min="7965" max="7965" width="11.140625" style="14" bestFit="1" customWidth="1"/>
    <col min="7966" max="7967" width="10.7109375" style="14" customWidth="1"/>
    <col min="7968" max="7968" width="8" style="14" customWidth="1"/>
    <col min="7969" max="7969" width="11.42578125" style="14" bestFit="1" customWidth="1"/>
    <col min="7970" max="7970" width="10.7109375" style="14" customWidth="1"/>
    <col min="7971" max="7971" width="11.42578125" style="14" customWidth="1"/>
    <col min="7972" max="7972" width="8" style="14" customWidth="1"/>
    <col min="7973" max="7975" width="11.85546875" style="14" customWidth="1"/>
    <col min="7976" max="7976" width="8" style="14" customWidth="1"/>
    <col min="7977" max="7979" width="11.85546875" style="14" customWidth="1"/>
    <col min="7980" max="7980" width="8" style="14" customWidth="1"/>
    <col min="7981" max="7983" width="11.85546875" style="14" customWidth="1"/>
    <col min="7984" max="7984" width="8" style="14" customWidth="1"/>
    <col min="7985" max="7987" width="11.85546875" style="14" customWidth="1"/>
    <col min="7988" max="7988" width="8" style="14" customWidth="1"/>
    <col min="7989" max="7991" width="11.85546875" style="14" customWidth="1"/>
    <col min="7992" max="7992" width="8" style="14" customWidth="1"/>
    <col min="7993" max="7995" width="11.85546875" style="14" customWidth="1"/>
    <col min="7996" max="7996" width="8" style="14" customWidth="1"/>
    <col min="7997" max="7999" width="11.85546875" style="14" customWidth="1"/>
    <col min="8000" max="8000" width="8" style="14" customWidth="1"/>
    <col min="8001" max="8003" width="11.85546875" style="14" customWidth="1"/>
    <col min="8004" max="8004" width="8" style="14" customWidth="1"/>
    <col min="8005" max="8007" width="11.85546875" style="14" customWidth="1"/>
    <col min="8008" max="8008" width="8" style="14" customWidth="1"/>
    <col min="8009" max="8011" width="11.85546875" style="14" customWidth="1"/>
    <col min="8012" max="8012" width="8" style="14" customWidth="1"/>
    <col min="8013" max="8015" width="11.85546875" style="14" customWidth="1"/>
    <col min="8016" max="8016" width="8" style="14" customWidth="1"/>
    <col min="8017" max="8019" width="11.85546875" style="14" customWidth="1"/>
    <col min="8020" max="8020" width="8" style="14" customWidth="1"/>
    <col min="8021" max="8023" width="11.85546875" style="14" customWidth="1"/>
    <col min="8024" max="8024" width="8" style="14" customWidth="1"/>
    <col min="8025" max="8027" width="11.85546875" style="14" customWidth="1"/>
    <col min="8028" max="8028" width="8" style="14" customWidth="1"/>
    <col min="8029" max="8031" width="11.85546875" style="14" customWidth="1"/>
    <col min="8032" max="8032" width="8" style="14" customWidth="1"/>
    <col min="8033" max="8035" width="11.85546875" style="14" customWidth="1"/>
    <col min="8036" max="8036" width="9" style="14" customWidth="1"/>
    <col min="8037" max="8039" width="11.85546875" style="14" customWidth="1"/>
    <col min="8040" max="8040" width="8.140625" style="14" customWidth="1"/>
    <col min="8041" max="8043" width="11.85546875" style="14" customWidth="1"/>
    <col min="8044" max="8192" width="9.140625" style="14"/>
    <col min="8193" max="8193" width="0.85546875" style="14" customWidth="1"/>
    <col min="8194" max="8194" width="3.7109375" style="14" customWidth="1"/>
    <col min="8195" max="8195" width="20.7109375" style="14" customWidth="1"/>
    <col min="8196" max="8196" width="7.28515625" style="14" customWidth="1"/>
    <col min="8197" max="8197" width="11.7109375" style="14" customWidth="1"/>
    <col min="8198" max="8198" width="13.5703125" style="14" bestFit="1" customWidth="1"/>
    <col min="8199" max="8199" width="5.42578125" style="14" customWidth="1"/>
    <col min="8200" max="8203" width="0" style="14" hidden="1" customWidth="1"/>
    <col min="8204" max="8204" width="8" style="14" customWidth="1"/>
    <col min="8205" max="8207" width="10.7109375" style="14" customWidth="1"/>
    <col min="8208" max="8208" width="8" style="14" customWidth="1"/>
    <col min="8209" max="8211" width="10.7109375" style="14" customWidth="1"/>
    <col min="8212" max="8212" width="8" style="14" customWidth="1"/>
    <col min="8213" max="8214" width="10.5703125" style="14" customWidth="1"/>
    <col min="8215" max="8215" width="10.28515625" style="14" customWidth="1"/>
    <col min="8216" max="8216" width="8" style="14" customWidth="1"/>
    <col min="8217" max="8217" width="11.140625" style="14" bestFit="1" customWidth="1"/>
    <col min="8218" max="8218" width="9.7109375" style="14" customWidth="1"/>
    <col min="8219" max="8219" width="11.140625" style="14" bestFit="1" customWidth="1"/>
    <col min="8220" max="8220" width="8" style="14" customWidth="1"/>
    <col min="8221" max="8221" width="11.140625" style="14" bestFit="1" customWidth="1"/>
    <col min="8222" max="8223" width="10.7109375" style="14" customWidth="1"/>
    <col min="8224" max="8224" width="8" style="14" customWidth="1"/>
    <col min="8225" max="8225" width="11.42578125" style="14" bestFit="1" customWidth="1"/>
    <col min="8226" max="8226" width="10.7109375" style="14" customWidth="1"/>
    <col min="8227" max="8227" width="11.42578125" style="14" customWidth="1"/>
    <col min="8228" max="8228" width="8" style="14" customWidth="1"/>
    <col min="8229" max="8231" width="11.85546875" style="14" customWidth="1"/>
    <col min="8232" max="8232" width="8" style="14" customWidth="1"/>
    <col min="8233" max="8235" width="11.85546875" style="14" customWidth="1"/>
    <col min="8236" max="8236" width="8" style="14" customWidth="1"/>
    <col min="8237" max="8239" width="11.85546875" style="14" customWidth="1"/>
    <col min="8240" max="8240" width="8" style="14" customWidth="1"/>
    <col min="8241" max="8243" width="11.85546875" style="14" customWidth="1"/>
    <col min="8244" max="8244" width="8" style="14" customWidth="1"/>
    <col min="8245" max="8247" width="11.85546875" style="14" customWidth="1"/>
    <col min="8248" max="8248" width="8" style="14" customWidth="1"/>
    <col min="8249" max="8251" width="11.85546875" style="14" customWidth="1"/>
    <col min="8252" max="8252" width="8" style="14" customWidth="1"/>
    <col min="8253" max="8255" width="11.85546875" style="14" customWidth="1"/>
    <col min="8256" max="8256" width="8" style="14" customWidth="1"/>
    <col min="8257" max="8259" width="11.85546875" style="14" customWidth="1"/>
    <col min="8260" max="8260" width="8" style="14" customWidth="1"/>
    <col min="8261" max="8263" width="11.85546875" style="14" customWidth="1"/>
    <col min="8264" max="8264" width="8" style="14" customWidth="1"/>
    <col min="8265" max="8267" width="11.85546875" style="14" customWidth="1"/>
    <col min="8268" max="8268" width="8" style="14" customWidth="1"/>
    <col min="8269" max="8271" width="11.85546875" style="14" customWidth="1"/>
    <col min="8272" max="8272" width="8" style="14" customWidth="1"/>
    <col min="8273" max="8275" width="11.85546875" style="14" customWidth="1"/>
    <col min="8276" max="8276" width="8" style="14" customWidth="1"/>
    <col min="8277" max="8279" width="11.85546875" style="14" customWidth="1"/>
    <col min="8280" max="8280" width="8" style="14" customWidth="1"/>
    <col min="8281" max="8283" width="11.85546875" style="14" customWidth="1"/>
    <col min="8284" max="8284" width="8" style="14" customWidth="1"/>
    <col min="8285" max="8287" width="11.85546875" style="14" customWidth="1"/>
    <col min="8288" max="8288" width="8" style="14" customWidth="1"/>
    <col min="8289" max="8291" width="11.85546875" style="14" customWidth="1"/>
    <col min="8292" max="8292" width="9" style="14" customWidth="1"/>
    <col min="8293" max="8295" width="11.85546875" style="14" customWidth="1"/>
    <col min="8296" max="8296" width="8.140625" style="14" customWidth="1"/>
    <col min="8297" max="8299" width="11.85546875" style="14" customWidth="1"/>
    <col min="8300" max="8448" width="9.140625" style="14"/>
    <col min="8449" max="8449" width="0.85546875" style="14" customWidth="1"/>
    <col min="8450" max="8450" width="3.7109375" style="14" customWidth="1"/>
    <col min="8451" max="8451" width="20.7109375" style="14" customWidth="1"/>
    <col min="8452" max="8452" width="7.28515625" style="14" customWidth="1"/>
    <col min="8453" max="8453" width="11.7109375" style="14" customWidth="1"/>
    <col min="8454" max="8454" width="13.5703125" style="14" bestFit="1" customWidth="1"/>
    <col min="8455" max="8455" width="5.42578125" style="14" customWidth="1"/>
    <col min="8456" max="8459" width="0" style="14" hidden="1" customWidth="1"/>
    <col min="8460" max="8460" width="8" style="14" customWidth="1"/>
    <col min="8461" max="8463" width="10.7109375" style="14" customWidth="1"/>
    <col min="8464" max="8464" width="8" style="14" customWidth="1"/>
    <col min="8465" max="8467" width="10.7109375" style="14" customWidth="1"/>
    <col min="8468" max="8468" width="8" style="14" customWidth="1"/>
    <col min="8469" max="8470" width="10.5703125" style="14" customWidth="1"/>
    <col min="8471" max="8471" width="10.28515625" style="14" customWidth="1"/>
    <col min="8472" max="8472" width="8" style="14" customWidth="1"/>
    <col min="8473" max="8473" width="11.140625" style="14" bestFit="1" customWidth="1"/>
    <col min="8474" max="8474" width="9.7109375" style="14" customWidth="1"/>
    <col min="8475" max="8475" width="11.140625" style="14" bestFit="1" customWidth="1"/>
    <col min="8476" max="8476" width="8" style="14" customWidth="1"/>
    <col min="8477" max="8477" width="11.140625" style="14" bestFit="1" customWidth="1"/>
    <col min="8478" max="8479" width="10.7109375" style="14" customWidth="1"/>
    <col min="8480" max="8480" width="8" style="14" customWidth="1"/>
    <col min="8481" max="8481" width="11.42578125" style="14" bestFit="1" customWidth="1"/>
    <col min="8482" max="8482" width="10.7109375" style="14" customWidth="1"/>
    <col min="8483" max="8483" width="11.42578125" style="14" customWidth="1"/>
    <col min="8484" max="8484" width="8" style="14" customWidth="1"/>
    <col min="8485" max="8487" width="11.85546875" style="14" customWidth="1"/>
    <col min="8488" max="8488" width="8" style="14" customWidth="1"/>
    <col min="8489" max="8491" width="11.85546875" style="14" customWidth="1"/>
    <col min="8492" max="8492" width="8" style="14" customWidth="1"/>
    <col min="8493" max="8495" width="11.85546875" style="14" customWidth="1"/>
    <col min="8496" max="8496" width="8" style="14" customWidth="1"/>
    <col min="8497" max="8499" width="11.85546875" style="14" customWidth="1"/>
    <col min="8500" max="8500" width="8" style="14" customWidth="1"/>
    <col min="8501" max="8503" width="11.85546875" style="14" customWidth="1"/>
    <col min="8504" max="8504" width="8" style="14" customWidth="1"/>
    <col min="8505" max="8507" width="11.85546875" style="14" customWidth="1"/>
    <col min="8508" max="8508" width="8" style="14" customWidth="1"/>
    <col min="8509" max="8511" width="11.85546875" style="14" customWidth="1"/>
    <col min="8512" max="8512" width="8" style="14" customWidth="1"/>
    <col min="8513" max="8515" width="11.85546875" style="14" customWidth="1"/>
    <col min="8516" max="8516" width="8" style="14" customWidth="1"/>
    <col min="8517" max="8519" width="11.85546875" style="14" customWidth="1"/>
    <col min="8520" max="8520" width="8" style="14" customWidth="1"/>
    <col min="8521" max="8523" width="11.85546875" style="14" customWidth="1"/>
    <col min="8524" max="8524" width="8" style="14" customWidth="1"/>
    <col min="8525" max="8527" width="11.85546875" style="14" customWidth="1"/>
    <col min="8528" max="8528" width="8" style="14" customWidth="1"/>
    <col min="8529" max="8531" width="11.85546875" style="14" customWidth="1"/>
    <col min="8532" max="8532" width="8" style="14" customWidth="1"/>
    <col min="8533" max="8535" width="11.85546875" style="14" customWidth="1"/>
    <col min="8536" max="8536" width="8" style="14" customWidth="1"/>
    <col min="8537" max="8539" width="11.85546875" style="14" customWidth="1"/>
    <col min="8540" max="8540" width="8" style="14" customWidth="1"/>
    <col min="8541" max="8543" width="11.85546875" style="14" customWidth="1"/>
    <col min="8544" max="8544" width="8" style="14" customWidth="1"/>
    <col min="8545" max="8547" width="11.85546875" style="14" customWidth="1"/>
    <col min="8548" max="8548" width="9" style="14" customWidth="1"/>
    <col min="8549" max="8551" width="11.85546875" style="14" customWidth="1"/>
    <col min="8552" max="8552" width="8.140625" style="14" customWidth="1"/>
    <col min="8553" max="8555" width="11.85546875" style="14" customWidth="1"/>
    <col min="8556" max="8704" width="9.140625" style="14"/>
    <col min="8705" max="8705" width="0.85546875" style="14" customWidth="1"/>
    <col min="8706" max="8706" width="3.7109375" style="14" customWidth="1"/>
    <col min="8707" max="8707" width="20.7109375" style="14" customWidth="1"/>
    <col min="8708" max="8708" width="7.28515625" style="14" customWidth="1"/>
    <col min="8709" max="8709" width="11.7109375" style="14" customWidth="1"/>
    <col min="8710" max="8710" width="13.5703125" style="14" bestFit="1" customWidth="1"/>
    <col min="8711" max="8711" width="5.42578125" style="14" customWidth="1"/>
    <col min="8712" max="8715" width="0" style="14" hidden="1" customWidth="1"/>
    <col min="8716" max="8716" width="8" style="14" customWidth="1"/>
    <col min="8717" max="8719" width="10.7109375" style="14" customWidth="1"/>
    <col min="8720" max="8720" width="8" style="14" customWidth="1"/>
    <col min="8721" max="8723" width="10.7109375" style="14" customWidth="1"/>
    <col min="8724" max="8724" width="8" style="14" customWidth="1"/>
    <col min="8725" max="8726" width="10.5703125" style="14" customWidth="1"/>
    <col min="8727" max="8727" width="10.28515625" style="14" customWidth="1"/>
    <col min="8728" max="8728" width="8" style="14" customWidth="1"/>
    <col min="8729" max="8729" width="11.140625" style="14" bestFit="1" customWidth="1"/>
    <col min="8730" max="8730" width="9.7109375" style="14" customWidth="1"/>
    <col min="8731" max="8731" width="11.140625" style="14" bestFit="1" customWidth="1"/>
    <col min="8732" max="8732" width="8" style="14" customWidth="1"/>
    <col min="8733" max="8733" width="11.140625" style="14" bestFit="1" customWidth="1"/>
    <col min="8734" max="8735" width="10.7109375" style="14" customWidth="1"/>
    <col min="8736" max="8736" width="8" style="14" customWidth="1"/>
    <col min="8737" max="8737" width="11.42578125" style="14" bestFit="1" customWidth="1"/>
    <col min="8738" max="8738" width="10.7109375" style="14" customWidth="1"/>
    <col min="8739" max="8739" width="11.42578125" style="14" customWidth="1"/>
    <col min="8740" max="8740" width="8" style="14" customWidth="1"/>
    <col min="8741" max="8743" width="11.85546875" style="14" customWidth="1"/>
    <col min="8744" max="8744" width="8" style="14" customWidth="1"/>
    <col min="8745" max="8747" width="11.85546875" style="14" customWidth="1"/>
    <col min="8748" max="8748" width="8" style="14" customWidth="1"/>
    <col min="8749" max="8751" width="11.85546875" style="14" customWidth="1"/>
    <col min="8752" max="8752" width="8" style="14" customWidth="1"/>
    <col min="8753" max="8755" width="11.85546875" style="14" customWidth="1"/>
    <col min="8756" max="8756" width="8" style="14" customWidth="1"/>
    <col min="8757" max="8759" width="11.85546875" style="14" customWidth="1"/>
    <col min="8760" max="8760" width="8" style="14" customWidth="1"/>
    <col min="8761" max="8763" width="11.85546875" style="14" customWidth="1"/>
    <col min="8764" max="8764" width="8" style="14" customWidth="1"/>
    <col min="8765" max="8767" width="11.85546875" style="14" customWidth="1"/>
    <col min="8768" max="8768" width="8" style="14" customWidth="1"/>
    <col min="8769" max="8771" width="11.85546875" style="14" customWidth="1"/>
    <col min="8772" max="8772" width="8" style="14" customWidth="1"/>
    <col min="8773" max="8775" width="11.85546875" style="14" customWidth="1"/>
    <col min="8776" max="8776" width="8" style="14" customWidth="1"/>
    <col min="8777" max="8779" width="11.85546875" style="14" customWidth="1"/>
    <col min="8780" max="8780" width="8" style="14" customWidth="1"/>
    <col min="8781" max="8783" width="11.85546875" style="14" customWidth="1"/>
    <col min="8784" max="8784" width="8" style="14" customWidth="1"/>
    <col min="8785" max="8787" width="11.85546875" style="14" customWidth="1"/>
    <col min="8788" max="8788" width="8" style="14" customWidth="1"/>
    <col min="8789" max="8791" width="11.85546875" style="14" customWidth="1"/>
    <col min="8792" max="8792" width="8" style="14" customWidth="1"/>
    <col min="8793" max="8795" width="11.85546875" style="14" customWidth="1"/>
    <col min="8796" max="8796" width="8" style="14" customWidth="1"/>
    <col min="8797" max="8799" width="11.85546875" style="14" customWidth="1"/>
    <col min="8800" max="8800" width="8" style="14" customWidth="1"/>
    <col min="8801" max="8803" width="11.85546875" style="14" customWidth="1"/>
    <col min="8804" max="8804" width="9" style="14" customWidth="1"/>
    <col min="8805" max="8807" width="11.85546875" style="14" customWidth="1"/>
    <col min="8808" max="8808" width="8.140625" style="14" customWidth="1"/>
    <col min="8809" max="8811" width="11.85546875" style="14" customWidth="1"/>
    <col min="8812" max="8960" width="9.140625" style="14"/>
    <col min="8961" max="8961" width="0.85546875" style="14" customWidth="1"/>
    <col min="8962" max="8962" width="3.7109375" style="14" customWidth="1"/>
    <col min="8963" max="8963" width="20.7109375" style="14" customWidth="1"/>
    <col min="8964" max="8964" width="7.28515625" style="14" customWidth="1"/>
    <col min="8965" max="8965" width="11.7109375" style="14" customWidth="1"/>
    <col min="8966" max="8966" width="13.5703125" style="14" bestFit="1" customWidth="1"/>
    <col min="8967" max="8967" width="5.42578125" style="14" customWidth="1"/>
    <col min="8968" max="8971" width="0" style="14" hidden="1" customWidth="1"/>
    <col min="8972" max="8972" width="8" style="14" customWidth="1"/>
    <col min="8973" max="8975" width="10.7109375" style="14" customWidth="1"/>
    <col min="8976" max="8976" width="8" style="14" customWidth="1"/>
    <col min="8977" max="8979" width="10.7109375" style="14" customWidth="1"/>
    <col min="8980" max="8980" width="8" style="14" customWidth="1"/>
    <col min="8981" max="8982" width="10.5703125" style="14" customWidth="1"/>
    <col min="8983" max="8983" width="10.28515625" style="14" customWidth="1"/>
    <col min="8984" max="8984" width="8" style="14" customWidth="1"/>
    <col min="8985" max="8985" width="11.140625" style="14" bestFit="1" customWidth="1"/>
    <col min="8986" max="8986" width="9.7109375" style="14" customWidth="1"/>
    <col min="8987" max="8987" width="11.140625" style="14" bestFit="1" customWidth="1"/>
    <col min="8988" max="8988" width="8" style="14" customWidth="1"/>
    <col min="8989" max="8989" width="11.140625" style="14" bestFit="1" customWidth="1"/>
    <col min="8990" max="8991" width="10.7109375" style="14" customWidth="1"/>
    <col min="8992" max="8992" width="8" style="14" customWidth="1"/>
    <col min="8993" max="8993" width="11.42578125" style="14" bestFit="1" customWidth="1"/>
    <col min="8994" max="8994" width="10.7109375" style="14" customWidth="1"/>
    <col min="8995" max="8995" width="11.42578125" style="14" customWidth="1"/>
    <col min="8996" max="8996" width="8" style="14" customWidth="1"/>
    <col min="8997" max="8999" width="11.85546875" style="14" customWidth="1"/>
    <col min="9000" max="9000" width="8" style="14" customWidth="1"/>
    <col min="9001" max="9003" width="11.85546875" style="14" customWidth="1"/>
    <col min="9004" max="9004" width="8" style="14" customWidth="1"/>
    <col min="9005" max="9007" width="11.85546875" style="14" customWidth="1"/>
    <col min="9008" max="9008" width="8" style="14" customWidth="1"/>
    <col min="9009" max="9011" width="11.85546875" style="14" customWidth="1"/>
    <col min="9012" max="9012" width="8" style="14" customWidth="1"/>
    <col min="9013" max="9015" width="11.85546875" style="14" customWidth="1"/>
    <col min="9016" max="9016" width="8" style="14" customWidth="1"/>
    <col min="9017" max="9019" width="11.85546875" style="14" customWidth="1"/>
    <col min="9020" max="9020" width="8" style="14" customWidth="1"/>
    <col min="9021" max="9023" width="11.85546875" style="14" customWidth="1"/>
    <col min="9024" max="9024" width="8" style="14" customWidth="1"/>
    <col min="9025" max="9027" width="11.85546875" style="14" customWidth="1"/>
    <col min="9028" max="9028" width="8" style="14" customWidth="1"/>
    <col min="9029" max="9031" width="11.85546875" style="14" customWidth="1"/>
    <col min="9032" max="9032" width="8" style="14" customWidth="1"/>
    <col min="9033" max="9035" width="11.85546875" style="14" customWidth="1"/>
    <col min="9036" max="9036" width="8" style="14" customWidth="1"/>
    <col min="9037" max="9039" width="11.85546875" style="14" customWidth="1"/>
    <col min="9040" max="9040" width="8" style="14" customWidth="1"/>
    <col min="9041" max="9043" width="11.85546875" style="14" customWidth="1"/>
    <col min="9044" max="9044" width="8" style="14" customWidth="1"/>
    <col min="9045" max="9047" width="11.85546875" style="14" customWidth="1"/>
    <col min="9048" max="9048" width="8" style="14" customWidth="1"/>
    <col min="9049" max="9051" width="11.85546875" style="14" customWidth="1"/>
    <col min="9052" max="9052" width="8" style="14" customWidth="1"/>
    <col min="9053" max="9055" width="11.85546875" style="14" customWidth="1"/>
    <col min="9056" max="9056" width="8" style="14" customWidth="1"/>
    <col min="9057" max="9059" width="11.85546875" style="14" customWidth="1"/>
    <col min="9060" max="9060" width="9" style="14" customWidth="1"/>
    <col min="9061" max="9063" width="11.85546875" style="14" customWidth="1"/>
    <col min="9064" max="9064" width="8.140625" style="14" customWidth="1"/>
    <col min="9065" max="9067" width="11.85546875" style="14" customWidth="1"/>
    <col min="9068" max="9216" width="9.140625" style="14"/>
    <col min="9217" max="9217" width="0.85546875" style="14" customWidth="1"/>
    <col min="9218" max="9218" width="3.7109375" style="14" customWidth="1"/>
    <col min="9219" max="9219" width="20.7109375" style="14" customWidth="1"/>
    <col min="9220" max="9220" width="7.28515625" style="14" customWidth="1"/>
    <col min="9221" max="9221" width="11.7109375" style="14" customWidth="1"/>
    <col min="9222" max="9222" width="13.5703125" style="14" bestFit="1" customWidth="1"/>
    <col min="9223" max="9223" width="5.42578125" style="14" customWidth="1"/>
    <col min="9224" max="9227" width="0" style="14" hidden="1" customWidth="1"/>
    <col min="9228" max="9228" width="8" style="14" customWidth="1"/>
    <col min="9229" max="9231" width="10.7109375" style="14" customWidth="1"/>
    <col min="9232" max="9232" width="8" style="14" customWidth="1"/>
    <col min="9233" max="9235" width="10.7109375" style="14" customWidth="1"/>
    <col min="9236" max="9236" width="8" style="14" customWidth="1"/>
    <col min="9237" max="9238" width="10.5703125" style="14" customWidth="1"/>
    <col min="9239" max="9239" width="10.28515625" style="14" customWidth="1"/>
    <col min="9240" max="9240" width="8" style="14" customWidth="1"/>
    <col min="9241" max="9241" width="11.140625" style="14" bestFit="1" customWidth="1"/>
    <col min="9242" max="9242" width="9.7109375" style="14" customWidth="1"/>
    <col min="9243" max="9243" width="11.140625" style="14" bestFit="1" customWidth="1"/>
    <col min="9244" max="9244" width="8" style="14" customWidth="1"/>
    <col min="9245" max="9245" width="11.140625" style="14" bestFit="1" customWidth="1"/>
    <col min="9246" max="9247" width="10.7109375" style="14" customWidth="1"/>
    <col min="9248" max="9248" width="8" style="14" customWidth="1"/>
    <col min="9249" max="9249" width="11.42578125" style="14" bestFit="1" customWidth="1"/>
    <col min="9250" max="9250" width="10.7109375" style="14" customWidth="1"/>
    <col min="9251" max="9251" width="11.42578125" style="14" customWidth="1"/>
    <col min="9252" max="9252" width="8" style="14" customWidth="1"/>
    <col min="9253" max="9255" width="11.85546875" style="14" customWidth="1"/>
    <col min="9256" max="9256" width="8" style="14" customWidth="1"/>
    <col min="9257" max="9259" width="11.85546875" style="14" customWidth="1"/>
    <col min="9260" max="9260" width="8" style="14" customWidth="1"/>
    <col min="9261" max="9263" width="11.85546875" style="14" customWidth="1"/>
    <col min="9264" max="9264" width="8" style="14" customWidth="1"/>
    <col min="9265" max="9267" width="11.85546875" style="14" customWidth="1"/>
    <col min="9268" max="9268" width="8" style="14" customWidth="1"/>
    <col min="9269" max="9271" width="11.85546875" style="14" customWidth="1"/>
    <col min="9272" max="9272" width="8" style="14" customWidth="1"/>
    <col min="9273" max="9275" width="11.85546875" style="14" customWidth="1"/>
    <col min="9276" max="9276" width="8" style="14" customWidth="1"/>
    <col min="9277" max="9279" width="11.85546875" style="14" customWidth="1"/>
    <col min="9280" max="9280" width="8" style="14" customWidth="1"/>
    <col min="9281" max="9283" width="11.85546875" style="14" customWidth="1"/>
    <col min="9284" max="9284" width="8" style="14" customWidth="1"/>
    <col min="9285" max="9287" width="11.85546875" style="14" customWidth="1"/>
    <col min="9288" max="9288" width="8" style="14" customWidth="1"/>
    <col min="9289" max="9291" width="11.85546875" style="14" customWidth="1"/>
    <col min="9292" max="9292" width="8" style="14" customWidth="1"/>
    <col min="9293" max="9295" width="11.85546875" style="14" customWidth="1"/>
    <col min="9296" max="9296" width="8" style="14" customWidth="1"/>
    <col min="9297" max="9299" width="11.85546875" style="14" customWidth="1"/>
    <col min="9300" max="9300" width="8" style="14" customWidth="1"/>
    <col min="9301" max="9303" width="11.85546875" style="14" customWidth="1"/>
    <col min="9304" max="9304" width="8" style="14" customWidth="1"/>
    <col min="9305" max="9307" width="11.85546875" style="14" customWidth="1"/>
    <col min="9308" max="9308" width="8" style="14" customWidth="1"/>
    <col min="9309" max="9311" width="11.85546875" style="14" customWidth="1"/>
    <col min="9312" max="9312" width="8" style="14" customWidth="1"/>
    <col min="9313" max="9315" width="11.85546875" style="14" customWidth="1"/>
    <col min="9316" max="9316" width="9" style="14" customWidth="1"/>
    <col min="9317" max="9319" width="11.85546875" style="14" customWidth="1"/>
    <col min="9320" max="9320" width="8.140625" style="14" customWidth="1"/>
    <col min="9321" max="9323" width="11.85546875" style="14" customWidth="1"/>
    <col min="9324" max="9472" width="9.140625" style="14"/>
    <col min="9473" max="9473" width="0.85546875" style="14" customWidth="1"/>
    <col min="9474" max="9474" width="3.7109375" style="14" customWidth="1"/>
    <col min="9475" max="9475" width="20.7109375" style="14" customWidth="1"/>
    <col min="9476" max="9476" width="7.28515625" style="14" customWidth="1"/>
    <col min="9477" max="9477" width="11.7109375" style="14" customWidth="1"/>
    <col min="9478" max="9478" width="13.5703125" style="14" bestFit="1" customWidth="1"/>
    <col min="9479" max="9479" width="5.42578125" style="14" customWidth="1"/>
    <col min="9480" max="9483" width="0" style="14" hidden="1" customWidth="1"/>
    <col min="9484" max="9484" width="8" style="14" customWidth="1"/>
    <col min="9485" max="9487" width="10.7109375" style="14" customWidth="1"/>
    <col min="9488" max="9488" width="8" style="14" customWidth="1"/>
    <col min="9489" max="9491" width="10.7109375" style="14" customWidth="1"/>
    <col min="9492" max="9492" width="8" style="14" customWidth="1"/>
    <col min="9493" max="9494" width="10.5703125" style="14" customWidth="1"/>
    <col min="9495" max="9495" width="10.28515625" style="14" customWidth="1"/>
    <col min="9496" max="9496" width="8" style="14" customWidth="1"/>
    <col min="9497" max="9497" width="11.140625" style="14" bestFit="1" customWidth="1"/>
    <col min="9498" max="9498" width="9.7109375" style="14" customWidth="1"/>
    <col min="9499" max="9499" width="11.140625" style="14" bestFit="1" customWidth="1"/>
    <col min="9500" max="9500" width="8" style="14" customWidth="1"/>
    <col min="9501" max="9501" width="11.140625" style="14" bestFit="1" customWidth="1"/>
    <col min="9502" max="9503" width="10.7109375" style="14" customWidth="1"/>
    <col min="9504" max="9504" width="8" style="14" customWidth="1"/>
    <col min="9505" max="9505" width="11.42578125" style="14" bestFit="1" customWidth="1"/>
    <col min="9506" max="9506" width="10.7109375" style="14" customWidth="1"/>
    <col min="9507" max="9507" width="11.42578125" style="14" customWidth="1"/>
    <col min="9508" max="9508" width="8" style="14" customWidth="1"/>
    <col min="9509" max="9511" width="11.85546875" style="14" customWidth="1"/>
    <col min="9512" max="9512" width="8" style="14" customWidth="1"/>
    <col min="9513" max="9515" width="11.85546875" style="14" customWidth="1"/>
    <col min="9516" max="9516" width="8" style="14" customWidth="1"/>
    <col min="9517" max="9519" width="11.85546875" style="14" customWidth="1"/>
    <col min="9520" max="9520" width="8" style="14" customWidth="1"/>
    <col min="9521" max="9523" width="11.85546875" style="14" customWidth="1"/>
    <col min="9524" max="9524" width="8" style="14" customWidth="1"/>
    <col min="9525" max="9527" width="11.85546875" style="14" customWidth="1"/>
    <col min="9528" max="9528" width="8" style="14" customWidth="1"/>
    <col min="9529" max="9531" width="11.85546875" style="14" customWidth="1"/>
    <col min="9532" max="9532" width="8" style="14" customWidth="1"/>
    <col min="9533" max="9535" width="11.85546875" style="14" customWidth="1"/>
    <col min="9536" max="9536" width="8" style="14" customWidth="1"/>
    <col min="9537" max="9539" width="11.85546875" style="14" customWidth="1"/>
    <col min="9540" max="9540" width="8" style="14" customWidth="1"/>
    <col min="9541" max="9543" width="11.85546875" style="14" customWidth="1"/>
    <col min="9544" max="9544" width="8" style="14" customWidth="1"/>
    <col min="9545" max="9547" width="11.85546875" style="14" customWidth="1"/>
    <col min="9548" max="9548" width="8" style="14" customWidth="1"/>
    <col min="9549" max="9551" width="11.85546875" style="14" customWidth="1"/>
    <col min="9552" max="9552" width="8" style="14" customWidth="1"/>
    <col min="9553" max="9555" width="11.85546875" style="14" customWidth="1"/>
    <col min="9556" max="9556" width="8" style="14" customWidth="1"/>
    <col min="9557" max="9559" width="11.85546875" style="14" customWidth="1"/>
    <col min="9560" max="9560" width="8" style="14" customWidth="1"/>
    <col min="9561" max="9563" width="11.85546875" style="14" customWidth="1"/>
    <col min="9564" max="9564" width="8" style="14" customWidth="1"/>
    <col min="9565" max="9567" width="11.85546875" style="14" customWidth="1"/>
    <col min="9568" max="9568" width="8" style="14" customWidth="1"/>
    <col min="9569" max="9571" width="11.85546875" style="14" customWidth="1"/>
    <col min="9572" max="9572" width="9" style="14" customWidth="1"/>
    <col min="9573" max="9575" width="11.85546875" style="14" customWidth="1"/>
    <col min="9576" max="9576" width="8.140625" style="14" customWidth="1"/>
    <col min="9577" max="9579" width="11.85546875" style="14" customWidth="1"/>
    <col min="9580" max="9728" width="9.140625" style="14"/>
    <col min="9729" max="9729" width="0.85546875" style="14" customWidth="1"/>
    <col min="9730" max="9730" width="3.7109375" style="14" customWidth="1"/>
    <col min="9731" max="9731" width="20.7109375" style="14" customWidth="1"/>
    <col min="9732" max="9732" width="7.28515625" style="14" customWidth="1"/>
    <col min="9733" max="9733" width="11.7109375" style="14" customWidth="1"/>
    <col min="9734" max="9734" width="13.5703125" style="14" bestFit="1" customWidth="1"/>
    <col min="9735" max="9735" width="5.42578125" style="14" customWidth="1"/>
    <col min="9736" max="9739" width="0" style="14" hidden="1" customWidth="1"/>
    <col min="9740" max="9740" width="8" style="14" customWidth="1"/>
    <col min="9741" max="9743" width="10.7109375" style="14" customWidth="1"/>
    <col min="9744" max="9744" width="8" style="14" customWidth="1"/>
    <col min="9745" max="9747" width="10.7109375" style="14" customWidth="1"/>
    <col min="9748" max="9748" width="8" style="14" customWidth="1"/>
    <col min="9749" max="9750" width="10.5703125" style="14" customWidth="1"/>
    <col min="9751" max="9751" width="10.28515625" style="14" customWidth="1"/>
    <col min="9752" max="9752" width="8" style="14" customWidth="1"/>
    <col min="9753" max="9753" width="11.140625" style="14" bestFit="1" customWidth="1"/>
    <col min="9754" max="9754" width="9.7109375" style="14" customWidth="1"/>
    <col min="9755" max="9755" width="11.140625" style="14" bestFit="1" customWidth="1"/>
    <col min="9756" max="9756" width="8" style="14" customWidth="1"/>
    <col min="9757" max="9757" width="11.140625" style="14" bestFit="1" customWidth="1"/>
    <col min="9758" max="9759" width="10.7109375" style="14" customWidth="1"/>
    <col min="9760" max="9760" width="8" style="14" customWidth="1"/>
    <col min="9761" max="9761" width="11.42578125" style="14" bestFit="1" customWidth="1"/>
    <col min="9762" max="9762" width="10.7109375" style="14" customWidth="1"/>
    <col min="9763" max="9763" width="11.42578125" style="14" customWidth="1"/>
    <col min="9764" max="9764" width="8" style="14" customWidth="1"/>
    <col min="9765" max="9767" width="11.85546875" style="14" customWidth="1"/>
    <col min="9768" max="9768" width="8" style="14" customWidth="1"/>
    <col min="9769" max="9771" width="11.85546875" style="14" customWidth="1"/>
    <col min="9772" max="9772" width="8" style="14" customWidth="1"/>
    <col min="9773" max="9775" width="11.85546875" style="14" customWidth="1"/>
    <col min="9776" max="9776" width="8" style="14" customWidth="1"/>
    <col min="9777" max="9779" width="11.85546875" style="14" customWidth="1"/>
    <col min="9780" max="9780" width="8" style="14" customWidth="1"/>
    <col min="9781" max="9783" width="11.85546875" style="14" customWidth="1"/>
    <col min="9784" max="9784" width="8" style="14" customWidth="1"/>
    <col min="9785" max="9787" width="11.85546875" style="14" customWidth="1"/>
    <col min="9788" max="9788" width="8" style="14" customWidth="1"/>
    <col min="9789" max="9791" width="11.85546875" style="14" customWidth="1"/>
    <col min="9792" max="9792" width="8" style="14" customWidth="1"/>
    <col min="9793" max="9795" width="11.85546875" style="14" customWidth="1"/>
    <col min="9796" max="9796" width="8" style="14" customWidth="1"/>
    <col min="9797" max="9799" width="11.85546875" style="14" customWidth="1"/>
    <col min="9800" max="9800" width="8" style="14" customWidth="1"/>
    <col min="9801" max="9803" width="11.85546875" style="14" customWidth="1"/>
    <col min="9804" max="9804" width="8" style="14" customWidth="1"/>
    <col min="9805" max="9807" width="11.85546875" style="14" customWidth="1"/>
    <col min="9808" max="9808" width="8" style="14" customWidth="1"/>
    <col min="9809" max="9811" width="11.85546875" style="14" customWidth="1"/>
    <col min="9812" max="9812" width="8" style="14" customWidth="1"/>
    <col min="9813" max="9815" width="11.85546875" style="14" customWidth="1"/>
    <col min="9816" max="9816" width="8" style="14" customWidth="1"/>
    <col min="9817" max="9819" width="11.85546875" style="14" customWidth="1"/>
    <col min="9820" max="9820" width="8" style="14" customWidth="1"/>
    <col min="9821" max="9823" width="11.85546875" style="14" customWidth="1"/>
    <col min="9824" max="9824" width="8" style="14" customWidth="1"/>
    <col min="9825" max="9827" width="11.85546875" style="14" customWidth="1"/>
    <col min="9828" max="9828" width="9" style="14" customWidth="1"/>
    <col min="9829" max="9831" width="11.85546875" style="14" customWidth="1"/>
    <col min="9832" max="9832" width="8.140625" style="14" customWidth="1"/>
    <col min="9833" max="9835" width="11.85546875" style="14" customWidth="1"/>
    <col min="9836" max="9984" width="9.140625" style="14"/>
    <col min="9985" max="9985" width="0.85546875" style="14" customWidth="1"/>
    <col min="9986" max="9986" width="3.7109375" style="14" customWidth="1"/>
    <col min="9987" max="9987" width="20.7109375" style="14" customWidth="1"/>
    <col min="9988" max="9988" width="7.28515625" style="14" customWidth="1"/>
    <col min="9989" max="9989" width="11.7109375" style="14" customWidth="1"/>
    <col min="9990" max="9990" width="13.5703125" style="14" bestFit="1" customWidth="1"/>
    <col min="9991" max="9991" width="5.42578125" style="14" customWidth="1"/>
    <col min="9992" max="9995" width="0" style="14" hidden="1" customWidth="1"/>
    <col min="9996" max="9996" width="8" style="14" customWidth="1"/>
    <col min="9997" max="9999" width="10.7109375" style="14" customWidth="1"/>
    <col min="10000" max="10000" width="8" style="14" customWidth="1"/>
    <col min="10001" max="10003" width="10.7109375" style="14" customWidth="1"/>
    <col min="10004" max="10004" width="8" style="14" customWidth="1"/>
    <col min="10005" max="10006" width="10.5703125" style="14" customWidth="1"/>
    <col min="10007" max="10007" width="10.28515625" style="14" customWidth="1"/>
    <col min="10008" max="10008" width="8" style="14" customWidth="1"/>
    <col min="10009" max="10009" width="11.140625" style="14" bestFit="1" customWidth="1"/>
    <col min="10010" max="10010" width="9.7109375" style="14" customWidth="1"/>
    <col min="10011" max="10011" width="11.140625" style="14" bestFit="1" customWidth="1"/>
    <col min="10012" max="10012" width="8" style="14" customWidth="1"/>
    <col min="10013" max="10013" width="11.140625" style="14" bestFit="1" customWidth="1"/>
    <col min="10014" max="10015" width="10.7109375" style="14" customWidth="1"/>
    <col min="10016" max="10016" width="8" style="14" customWidth="1"/>
    <col min="10017" max="10017" width="11.42578125" style="14" bestFit="1" customWidth="1"/>
    <col min="10018" max="10018" width="10.7109375" style="14" customWidth="1"/>
    <col min="10019" max="10019" width="11.42578125" style="14" customWidth="1"/>
    <col min="10020" max="10020" width="8" style="14" customWidth="1"/>
    <col min="10021" max="10023" width="11.85546875" style="14" customWidth="1"/>
    <col min="10024" max="10024" width="8" style="14" customWidth="1"/>
    <col min="10025" max="10027" width="11.85546875" style="14" customWidth="1"/>
    <col min="10028" max="10028" width="8" style="14" customWidth="1"/>
    <col min="10029" max="10031" width="11.85546875" style="14" customWidth="1"/>
    <col min="10032" max="10032" width="8" style="14" customWidth="1"/>
    <col min="10033" max="10035" width="11.85546875" style="14" customWidth="1"/>
    <col min="10036" max="10036" width="8" style="14" customWidth="1"/>
    <col min="10037" max="10039" width="11.85546875" style="14" customWidth="1"/>
    <col min="10040" max="10040" width="8" style="14" customWidth="1"/>
    <col min="10041" max="10043" width="11.85546875" style="14" customWidth="1"/>
    <col min="10044" max="10044" width="8" style="14" customWidth="1"/>
    <col min="10045" max="10047" width="11.85546875" style="14" customWidth="1"/>
    <col min="10048" max="10048" width="8" style="14" customWidth="1"/>
    <col min="10049" max="10051" width="11.85546875" style="14" customWidth="1"/>
    <col min="10052" max="10052" width="8" style="14" customWidth="1"/>
    <col min="10053" max="10055" width="11.85546875" style="14" customWidth="1"/>
    <col min="10056" max="10056" width="8" style="14" customWidth="1"/>
    <col min="10057" max="10059" width="11.85546875" style="14" customWidth="1"/>
    <col min="10060" max="10060" width="8" style="14" customWidth="1"/>
    <col min="10061" max="10063" width="11.85546875" style="14" customWidth="1"/>
    <col min="10064" max="10064" width="8" style="14" customWidth="1"/>
    <col min="10065" max="10067" width="11.85546875" style="14" customWidth="1"/>
    <col min="10068" max="10068" width="8" style="14" customWidth="1"/>
    <col min="10069" max="10071" width="11.85546875" style="14" customWidth="1"/>
    <col min="10072" max="10072" width="8" style="14" customWidth="1"/>
    <col min="10073" max="10075" width="11.85546875" style="14" customWidth="1"/>
    <col min="10076" max="10076" width="8" style="14" customWidth="1"/>
    <col min="10077" max="10079" width="11.85546875" style="14" customWidth="1"/>
    <col min="10080" max="10080" width="8" style="14" customWidth="1"/>
    <col min="10081" max="10083" width="11.85546875" style="14" customWidth="1"/>
    <col min="10084" max="10084" width="9" style="14" customWidth="1"/>
    <col min="10085" max="10087" width="11.85546875" style="14" customWidth="1"/>
    <col min="10088" max="10088" width="8.140625" style="14" customWidth="1"/>
    <col min="10089" max="10091" width="11.85546875" style="14" customWidth="1"/>
    <col min="10092" max="10240" width="9.140625" style="14"/>
    <col min="10241" max="10241" width="0.85546875" style="14" customWidth="1"/>
    <col min="10242" max="10242" width="3.7109375" style="14" customWidth="1"/>
    <col min="10243" max="10243" width="20.7109375" style="14" customWidth="1"/>
    <col min="10244" max="10244" width="7.28515625" style="14" customWidth="1"/>
    <col min="10245" max="10245" width="11.7109375" style="14" customWidth="1"/>
    <col min="10246" max="10246" width="13.5703125" style="14" bestFit="1" customWidth="1"/>
    <col min="10247" max="10247" width="5.42578125" style="14" customWidth="1"/>
    <col min="10248" max="10251" width="0" style="14" hidden="1" customWidth="1"/>
    <col min="10252" max="10252" width="8" style="14" customWidth="1"/>
    <col min="10253" max="10255" width="10.7109375" style="14" customWidth="1"/>
    <col min="10256" max="10256" width="8" style="14" customWidth="1"/>
    <col min="10257" max="10259" width="10.7109375" style="14" customWidth="1"/>
    <col min="10260" max="10260" width="8" style="14" customWidth="1"/>
    <col min="10261" max="10262" width="10.5703125" style="14" customWidth="1"/>
    <col min="10263" max="10263" width="10.28515625" style="14" customWidth="1"/>
    <col min="10264" max="10264" width="8" style="14" customWidth="1"/>
    <col min="10265" max="10265" width="11.140625" style="14" bestFit="1" customWidth="1"/>
    <col min="10266" max="10266" width="9.7109375" style="14" customWidth="1"/>
    <col min="10267" max="10267" width="11.140625" style="14" bestFit="1" customWidth="1"/>
    <col min="10268" max="10268" width="8" style="14" customWidth="1"/>
    <col min="10269" max="10269" width="11.140625" style="14" bestFit="1" customWidth="1"/>
    <col min="10270" max="10271" width="10.7109375" style="14" customWidth="1"/>
    <col min="10272" max="10272" width="8" style="14" customWidth="1"/>
    <col min="10273" max="10273" width="11.42578125" style="14" bestFit="1" customWidth="1"/>
    <col min="10274" max="10274" width="10.7109375" style="14" customWidth="1"/>
    <col min="10275" max="10275" width="11.42578125" style="14" customWidth="1"/>
    <col min="10276" max="10276" width="8" style="14" customWidth="1"/>
    <col min="10277" max="10279" width="11.85546875" style="14" customWidth="1"/>
    <col min="10280" max="10280" width="8" style="14" customWidth="1"/>
    <col min="10281" max="10283" width="11.85546875" style="14" customWidth="1"/>
    <col min="10284" max="10284" width="8" style="14" customWidth="1"/>
    <col min="10285" max="10287" width="11.85546875" style="14" customWidth="1"/>
    <col min="10288" max="10288" width="8" style="14" customWidth="1"/>
    <col min="10289" max="10291" width="11.85546875" style="14" customWidth="1"/>
    <col min="10292" max="10292" width="8" style="14" customWidth="1"/>
    <col min="10293" max="10295" width="11.85546875" style="14" customWidth="1"/>
    <col min="10296" max="10296" width="8" style="14" customWidth="1"/>
    <col min="10297" max="10299" width="11.85546875" style="14" customWidth="1"/>
    <col min="10300" max="10300" width="8" style="14" customWidth="1"/>
    <col min="10301" max="10303" width="11.85546875" style="14" customWidth="1"/>
    <col min="10304" max="10304" width="8" style="14" customWidth="1"/>
    <col min="10305" max="10307" width="11.85546875" style="14" customWidth="1"/>
    <col min="10308" max="10308" width="8" style="14" customWidth="1"/>
    <col min="10309" max="10311" width="11.85546875" style="14" customWidth="1"/>
    <col min="10312" max="10312" width="8" style="14" customWidth="1"/>
    <col min="10313" max="10315" width="11.85546875" style="14" customWidth="1"/>
    <col min="10316" max="10316" width="8" style="14" customWidth="1"/>
    <col min="10317" max="10319" width="11.85546875" style="14" customWidth="1"/>
    <col min="10320" max="10320" width="8" style="14" customWidth="1"/>
    <col min="10321" max="10323" width="11.85546875" style="14" customWidth="1"/>
    <col min="10324" max="10324" width="8" style="14" customWidth="1"/>
    <col min="10325" max="10327" width="11.85546875" style="14" customWidth="1"/>
    <col min="10328" max="10328" width="8" style="14" customWidth="1"/>
    <col min="10329" max="10331" width="11.85546875" style="14" customWidth="1"/>
    <col min="10332" max="10332" width="8" style="14" customWidth="1"/>
    <col min="10333" max="10335" width="11.85546875" style="14" customWidth="1"/>
    <col min="10336" max="10336" width="8" style="14" customWidth="1"/>
    <col min="10337" max="10339" width="11.85546875" style="14" customWidth="1"/>
    <col min="10340" max="10340" width="9" style="14" customWidth="1"/>
    <col min="10341" max="10343" width="11.85546875" style="14" customWidth="1"/>
    <col min="10344" max="10344" width="8.140625" style="14" customWidth="1"/>
    <col min="10345" max="10347" width="11.85546875" style="14" customWidth="1"/>
    <col min="10348" max="10496" width="9.140625" style="14"/>
    <col min="10497" max="10497" width="0.85546875" style="14" customWidth="1"/>
    <col min="10498" max="10498" width="3.7109375" style="14" customWidth="1"/>
    <col min="10499" max="10499" width="20.7109375" style="14" customWidth="1"/>
    <col min="10500" max="10500" width="7.28515625" style="14" customWidth="1"/>
    <col min="10501" max="10501" width="11.7109375" style="14" customWidth="1"/>
    <col min="10502" max="10502" width="13.5703125" style="14" bestFit="1" customWidth="1"/>
    <col min="10503" max="10503" width="5.42578125" style="14" customWidth="1"/>
    <col min="10504" max="10507" width="0" style="14" hidden="1" customWidth="1"/>
    <col min="10508" max="10508" width="8" style="14" customWidth="1"/>
    <col min="10509" max="10511" width="10.7109375" style="14" customWidth="1"/>
    <col min="10512" max="10512" width="8" style="14" customWidth="1"/>
    <col min="10513" max="10515" width="10.7109375" style="14" customWidth="1"/>
    <col min="10516" max="10516" width="8" style="14" customWidth="1"/>
    <col min="10517" max="10518" width="10.5703125" style="14" customWidth="1"/>
    <col min="10519" max="10519" width="10.28515625" style="14" customWidth="1"/>
    <col min="10520" max="10520" width="8" style="14" customWidth="1"/>
    <col min="10521" max="10521" width="11.140625" style="14" bestFit="1" customWidth="1"/>
    <col min="10522" max="10522" width="9.7109375" style="14" customWidth="1"/>
    <col min="10523" max="10523" width="11.140625" style="14" bestFit="1" customWidth="1"/>
    <col min="10524" max="10524" width="8" style="14" customWidth="1"/>
    <col min="10525" max="10525" width="11.140625" style="14" bestFit="1" customWidth="1"/>
    <col min="10526" max="10527" width="10.7109375" style="14" customWidth="1"/>
    <col min="10528" max="10528" width="8" style="14" customWidth="1"/>
    <col min="10529" max="10529" width="11.42578125" style="14" bestFit="1" customWidth="1"/>
    <col min="10530" max="10530" width="10.7109375" style="14" customWidth="1"/>
    <col min="10531" max="10531" width="11.42578125" style="14" customWidth="1"/>
    <col min="10532" max="10532" width="8" style="14" customWidth="1"/>
    <col min="10533" max="10535" width="11.85546875" style="14" customWidth="1"/>
    <col min="10536" max="10536" width="8" style="14" customWidth="1"/>
    <col min="10537" max="10539" width="11.85546875" style="14" customWidth="1"/>
    <col min="10540" max="10540" width="8" style="14" customWidth="1"/>
    <col min="10541" max="10543" width="11.85546875" style="14" customWidth="1"/>
    <col min="10544" max="10544" width="8" style="14" customWidth="1"/>
    <col min="10545" max="10547" width="11.85546875" style="14" customWidth="1"/>
    <col min="10548" max="10548" width="8" style="14" customWidth="1"/>
    <col min="10549" max="10551" width="11.85546875" style="14" customWidth="1"/>
    <col min="10552" max="10552" width="8" style="14" customWidth="1"/>
    <col min="10553" max="10555" width="11.85546875" style="14" customWidth="1"/>
    <col min="10556" max="10556" width="8" style="14" customWidth="1"/>
    <col min="10557" max="10559" width="11.85546875" style="14" customWidth="1"/>
    <col min="10560" max="10560" width="8" style="14" customWidth="1"/>
    <col min="10561" max="10563" width="11.85546875" style="14" customWidth="1"/>
    <col min="10564" max="10564" width="8" style="14" customWidth="1"/>
    <col min="10565" max="10567" width="11.85546875" style="14" customWidth="1"/>
    <col min="10568" max="10568" width="8" style="14" customWidth="1"/>
    <col min="10569" max="10571" width="11.85546875" style="14" customWidth="1"/>
    <col min="10572" max="10572" width="8" style="14" customWidth="1"/>
    <col min="10573" max="10575" width="11.85546875" style="14" customWidth="1"/>
    <col min="10576" max="10576" width="8" style="14" customWidth="1"/>
    <col min="10577" max="10579" width="11.85546875" style="14" customWidth="1"/>
    <col min="10580" max="10580" width="8" style="14" customWidth="1"/>
    <col min="10581" max="10583" width="11.85546875" style="14" customWidth="1"/>
    <col min="10584" max="10584" width="8" style="14" customWidth="1"/>
    <col min="10585" max="10587" width="11.85546875" style="14" customWidth="1"/>
    <col min="10588" max="10588" width="8" style="14" customWidth="1"/>
    <col min="10589" max="10591" width="11.85546875" style="14" customWidth="1"/>
    <col min="10592" max="10592" width="8" style="14" customWidth="1"/>
    <col min="10593" max="10595" width="11.85546875" style="14" customWidth="1"/>
    <col min="10596" max="10596" width="9" style="14" customWidth="1"/>
    <col min="10597" max="10599" width="11.85546875" style="14" customWidth="1"/>
    <col min="10600" max="10600" width="8.140625" style="14" customWidth="1"/>
    <col min="10601" max="10603" width="11.85546875" style="14" customWidth="1"/>
    <col min="10604" max="10752" width="9.140625" style="14"/>
    <col min="10753" max="10753" width="0.85546875" style="14" customWidth="1"/>
    <col min="10754" max="10754" width="3.7109375" style="14" customWidth="1"/>
    <col min="10755" max="10755" width="20.7109375" style="14" customWidth="1"/>
    <col min="10756" max="10756" width="7.28515625" style="14" customWidth="1"/>
    <col min="10757" max="10757" width="11.7109375" style="14" customWidth="1"/>
    <col min="10758" max="10758" width="13.5703125" style="14" bestFit="1" customWidth="1"/>
    <col min="10759" max="10759" width="5.42578125" style="14" customWidth="1"/>
    <col min="10760" max="10763" width="0" style="14" hidden="1" customWidth="1"/>
    <col min="10764" max="10764" width="8" style="14" customWidth="1"/>
    <col min="10765" max="10767" width="10.7109375" style="14" customWidth="1"/>
    <col min="10768" max="10768" width="8" style="14" customWidth="1"/>
    <col min="10769" max="10771" width="10.7109375" style="14" customWidth="1"/>
    <col min="10772" max="10772" width="8" style="14" customWidth="1"/>
    <col min="10773" max="10774" width="10.5703125" style="14" customWidth="1"/>
    <col min="10775" max="10775" width="10.28515625" style="14" customWidth="1"/>
    <col min="10776" max="10776" width="8" style="14" customWidth="1"/>
    <col min="10777" max="10777" width="11.140625" style="14" bestFit="1" customWidth="1"/>
    <col min="10778" max="10778" width="9.7109375" style="14" customWidth="1"/>
    <col min="10779" max="10779" width="11.140625" style="14" bestFit="1" customWidth="1"/>
    <col min="10780" max="10780" width="8" style="14" customWidth="1"/>
    <col min="10781" max="10781" width="11.140625" style="14" bestFit="1" customWidth="1"/>
    <col min="10782" max="10783" width="10.7109375" style="14" customWidth="1"/>
    <col min="10784" max="10784" width="8" style="14" customWidth="1"/>
    <col min="10785" max="10785" width="11.42578125" style="14" bestFit="1" customWidth="1"/>
    <col min="10786" max="10786" width="10.7109375" style="14" customWidth="1"/>
    <col min="10787" max="10787" width="11.42578125" style="14" customWidth="1"/>
    <col min="10788" max="10788" width="8" style="14" customWidth="1"/>
    <col min="10789" max="10791" width="11.85546875" style="14" customWidth="1"/>
    <col min="10792" max="10792" width="8" style="14" customWidth="1"/>
    <col min="10793" max="10795" width="11.85546875" style="14" customWidth="1"/>
    <col min="10796" max="10796" width="8" style="14" customWidth="1"/>
    <col min="10797" max="10799" width="11.85546875" style="14" customWidth="1"/>
    <col min="10800" max="10800" width="8" style="14" customWidth="1"/>
    <col min="10801" max="10803" width="11.85546875" style="14" customWidth="1"/>
    <col min="10804" max="10804" width="8" style="14" customWidth="1"/>
    <col min="10805" max="10807" width="11.85546875" style="14" customWidth="1"/>
    <col min="10808" max="10808" width="8" style="14" customWidth="1"/>
    <col min="10809" max="10811" width="11.85546875" style="14" customWidth="1"/>
    <col min="10812" max="10812" width="8" style="14" customWidth="1"/>
    <col min="10813" max="10815" width="11.85546875" style="14" customWidth="1"/>
    <col min="10816" max="10816" width="8" style="14" customWidth="1"/>
    <col min="10817" max="10819" width="11.85546875" style="14" customWidth="1"/>
    <col min="10820" max="10820" width="8" style="14" customWidth="1"/>
    <col min="10821" max="10823" width="11.85546875" style="14" customWidth="1"/>
    <col min="10824" max="10824" width="8" style="14" customWidth="1"/>
    <col min="10825" max="10827" width="11.85546875" style="14" customWidth="1"/>
    <col min="10828" max="10828" width="8" style="14" customWidth="1"/>
    <col min="10829" max="10831" width="11.85546875" style="14" customWidth="1"/>
    <col min="10832" max="10832" width="8" style="14" customWidth="1"/>
    <col min="10833" max="10835" width="11.85546875" style="14" customWidth="1"/>
    <col min="10836" max="10836" width="8" style="14" customWidth="1"/>
    <col min="10837" max="10839" width="11.85546875" style="14" customWidth="1"/>
    <col min="10840" max="10840" width="8" style="14" customWidth="1"/>
    <col min="10841" max="10843" width="11.85546875" style="14" customWidth="1"/>
    <col min="10844" max="10844" width="8" style="14" customWidth="1"/>
    <col min="10845" max="10847" width="11.85546875" style="14" customWidth="1"/>
    <col min="10848" max="10848" width="8" style="14" customWidth="1"/>
    <col min="10849" max="10851" width="11.85546875" style="14" customWidth="1"/>
    <col min="10852" max="10852" width="9" style="14" customWidth="1"/>
    <col min="10853" max="10855" width="11.85546875" style="14" customWidth="1"/>
    <col min="10856" max="10856" width="8.140625" style="14" customWidth="1"/>
    <col min="10857" max="10859" width="11.85546875" style="14" customWidth="1"/>
    <col min="10860" max="11008" width="9.140625" style="14"/>
    <col min="11009" max="11009" width="0.85546875" style="14" customWidth="1"/>
    <col min="11010" max="11010" width="3.7109375" style="14" customWidth="1"/>
    <col min="11011" max="11011" width="20.7109375" style="14" customWidth="1"/>
    <col min="11012" max="11012" width="7.28515625" style="14" customWidth="1"/>
    <col min="11013" max="11013" width="11.7109375" style="14" customWidth="1"/>
    <col min="11014" max="11014" width="13.5703125" style="14" bestFit="1" customWidth="1"/>
    <col min="11015" max="11015" width="5.42578125" style="14" customWidth="1"/>
    <col min="11016" max="11019" width="0" style="14" hidden="1" customWidth="1"/>
    <col min="11020" max="11020" width="8" style="14" customWidth="1"/>
    <col min="11021" max="11023" width="10.7109375" style="14" customWidth="1"/>
    <col min="11024" max="11024" width="8" style="14" customWidth="1"/>
    <col min="11025" max="11027" width="10.7109375" style="14" customWidth="1"/>
    <col min="11028" max="11028" width="8" style="14" customWidth="1"/>
    <col min="11029" max="11030" width="10.5703125" style="14" customWidth="1"/>
    <col min="11031" max="11031" width="10.28515625" style="14" customWidth="1"/>
    <col min="11032" max="11032" width="8" style="14" customWidth="1"/>
    <col min="11033" max="11033" width="11.140625" style="14" bestFit="1" customWidth="1"/>
    <col min="11034" max="11034" width="9.7109375" style="14" customWidth="1"/>
    <col min="11035" max="11035" width="11.140625" style="14" bestFit="1" customWidth="1"/>
    <col min="11036" max="11036" width="8" style="14" customWidth="1"/>
    <col min="11037" max="11037" width="11.140625" style="14" bestFit="1" customWidth="1"/>
    <col min="11038" max="11039" width="10.7109375" style="14" customWidth="1"/>
    <col min="11040" max="11040" width="8" style="14" customWidth="1"/>
    <col min="11041" max="11041" width="11.42578125" style="14" bestFit="1" customWidth="1"/>
    <col min="11042" max="11042" width="10.7109375" style="14" customWidth="1"/>
    <col min="11043" max="11043" width="11.42578125" style="14" customWidth="1"/>
    <col min="11044" max="11044" width="8" style="14" customWidth="1"/>
    <col min="11045" max="11047" width="11.85546875" style="14" customWidth="1"/>
    <col min="11048" max="11048" width="8" style="14" customWidth="1"/>
    <col min="11049" max="11051" width="11.85546875" style="14" customWidth="1"/>
    <col min="11052" max="11052" width="8" style="14" customWidth="1"/>
    <col min="11053" max="11055" width="11.85546875" style="14" customWidth="1"/>
    <col min="11056" max="11056" width="8" style="14" customWidth="1"/>
    <col min="11057" max="11059" width="11.85546875" style="14" customWidth="1"/>
    <col min="11060" max="11060" width="8" style="14" customWidth="1"/>
    <col min="11061" max="11063" width="11.85546875" style="14" customWidth="1"/>
    <col min="11064" max="11064" width="8" style="14" customWidth="1"/>
    <col min="11065" max="11067" width="11.85546875" style="14" customWidth="1"/>
    <col min="11068" max="11068" width="8" style="14" customWidth="1"/>
    <col min="11069" max="11071" width="11.85546875" style="14" customWidth="1"/>
    <col min="11072" max="11072" width="8" style="14" customWidth="1"/>
    <col min="11073" max="11075" width="11.85546875" style="14" customWidth="1"/>
    <col min="11076" max="11076" width="8" style="14" customWidth="1"/>
    <col min="11077" max="11079" width="11.85546875" style="14" customWidth="1"/>
    <col min="11080" max="11080" width="8" style="14" customWidth="1"/>
    <col min="11081" max="11083" width="11.85546875" style="14" customWidth="1"/>
    <col min="11084" max="11084" width="8" style="14" customWidth="1"/>
    <col min="11085" max="11087" width="11.85546875" style="14" customWidth="1"/>
    <col min="11088" max="11088" width="8" style="14" customWidth="1"/>
    <col min="11089" max="11091" width="11.85546875" style="14" customWidth="1"/>
    <col min="11092" max="11092" width="8" style="14" customWidth="1"/>
    <col min="11093" max="11095" width="11.85546875" style="14" customWidth="1"/>
    <col min="11096" max="11096" width="8" style="14" customWidth="1"/>
    <col min="11097" max="11099" width="11.85546875" style="14" customWidth="1"/>
    <col min="11100" max="11100" width="8" style="14" customWidth="1"/>
    <col min="11101" max="11103" width="11.85546875" style="14" customWidth="1"/>
    <col min="11104" max="11104" width="8" style="14" customWidth="1"/>
    <col min="11105" max="11107" width="11.85546875" style="14" customWidth="1"/>
    <col min="11108" max="11108" width="9" style="14" customWidth="1"/>
    <col min="11109" max="11111" width="11.85546875" style="14" customWidth="1"/>
    <col min="11112" max="11112" width="8.140625" style="14" customWidth="1"/>
    <col min="11113" max="11115" width="11.85546875" style="14" customWidth="1"/>
    <col min="11116" max="11264" width="9.140625" style="14"/>
    <col min="11265" max="11265" width="0.85546875" style="14" customWidth="1"/>
    <col min="11266" max="11266" width="3.7109375" style="14" customWidth="1"/>
    <col min="11267" max="11267" width="20.7109375" style="14" customWidth="1"/>
    <col min="11268" max="11268" width="7.28515625" style="14" customWidth="1"/>
    <col min="11269" max="11269" width="11.7109375" style="14" customWidth="1"/>
    <col min="11270" max="11270" width="13.5703125" style="14" bestFit="1" customWidth="1"/>
    <col min="11271" max="11271" width="5.42578125" style="14" customWidth="1"/>
    <col min="11272" max="11275" width="0" style="14" hidden="1" customWidth="1"/>
    <col min="11276" max="11276" width="8" style="14" customWidth="1"/>
    <col min="11277" max="11279" width="10.7109375" style="14" customWidth="1"/>
    <col min="11280" max="11280" width="8" style="14" customWidth="1"/>
    <col min="11281" max="11283" width="10.7109375" style="14" customWidth="1"/>
    <col min="11284" max="11284" width="8" style="14" customWidth="1"/>
    <col min="11285" max="11286" width="10.5703125" style="14" customWidth="1"/>
    <col min="11287" max="11287" width="10.28515625" style="14" customWidth="1"/>
    <col min="11288" max="11288" width="8" style="14" customWidth="1"/>
    <col min="11289" max="11289" width="11.140625" style="14" bestFit="1" customWidth="1"/>
    <col min="11290" max="11290" width="9.7109375" style="14" customWidth="1"/>
    <col min="11291" max="11291" width="11.140625" style="14" bestFit="1" customWidth="1"/>
    <col min="11292" max="11292" width="8" style="14" customWidth="1"/>
    <col min="11293" max="11293" width="11.140625" style="14" bestFit="1" customWidth="1"/>
    <col min="11294" max="11295" width="10.7109375" style="14" customWidth="1"/>
    <col min="11296" max="11296" width="8" style="14" customWidth="1"/>
    <col min="11297" max="11297" width="11.42578125" style="14" bestFit="1" customWidth="1"/>
    <col min="11298" max="11298" width="10.7109375" style="14" customWidth="1"/>
    <col min="11299" max="11299" width="11.42578125" style="14" customWidth="1"/>
    <col min="11300" max="11300" width="8" style="14" customWidth="1"/>
    <col min="11301" max="11303" width="11.85546875" style="14" customWidth="1"/>
    <col min="11304" max="11304" width="8" style="14" customWidth="1"/>
    <col min="11305" max="11307" width="11.85546875" style="14" customWidth="1"/>
    <col min="11308" max="11308" width="8" style="14" customWidth="1"/>
    <col min="11309" max="11311" width="11.85546875" style="14" customWidth="1"/>
    <col min="11312" max="11312" width="8" style="14" customWidth="1"/>
    <col min="11313" max="11315" width="11.85546875" style="14" customWidth="1"/>
    <col min="11316" max="11316" width="8" style="14" customWidth="1"/>
    <col min="11317" max="11319" width="11.85546875" style="14" customWidth="1"/>
    <col min="11320" max="11320" width="8" style="14" customWidth="1"/>
    <col min="11321" max="11323" width="11.85546875" style="14" customWidth="1"/>
    <col min="11324" max="11324" width="8" style="14" customWidth="1"/>
    <col min="11325" max="11327" width="11.85546875" style="14" customWidth="1"/>
    <col min="11328" max="11328" width="8" style="14" customWidth="1"/>
    <col min="11329" max="11331" width="11.85546875" style="14" customWidth="1"/>
    <col min="11332" max="11332" width="8" style="14" customWidth="1"/>
    <col min="11333" max="11335" width="11.85546875" style="14" customWidth="1"/>
    <col min="11336" max="11336" width="8" style="14" customWidth="1"/>
    <col min="11337" max="11339" width="11.85546875" style="14" customWidth="1"/>
    <col min="11340" max="11340" width="8" style="14" customWidth="1"/>
    <col min="11341" max="11343" width="11.85546875" style="14" customWidth="1"/>
    <col min="11344" max="11344" width="8" style="14" customWidth="1"/>
    <col min="11345" max="11347" width="11.85546875" style="14" customWidth="1"/>
    <col min="11348" max="11348" width="8" style="14" customWidth="1"/>
    <col min="11349" max="11351" width="11.85546875" style="14" customWidth="1"/>
    <col min="11352" max="11352" width="8" style="14" customWidth="1"/>
    <col min="11353" max="11355" width="11.85546875" style="14" customWidth="1"/>
    <col min="11356" max="11356" width="8" style="14" customWidth="1"/>
    <col min="11357" max="11359" width="11.85546875" style="14" customWidth="1"/>
    <col min="11360" max="11360" width="8" style="14" customWidth="1"/>
    <col min="11361" max="11363" width="11.85546875" style="14" customWidth="1"/>
    <col min="11364" max="11364" width="9" style="14" customWidth="1"/>
    <col min="11365" max="11367" width="11.85546875" style="14" customWidth="1"/>
    <col min="11368" max="11368" width="8.140625" style="14" customWidth="1"/>
    <col min="11369" max="11371" width="11.85546875" style="14" customWidth="1"/>
    <col min="11372" max="11520" width="9.140625" style="14"/>
    <col min="11521" max="11521" width="0.85546875" style="14" customWidth="1"/>
    <col min="11522" max="11522" width="3.7109375" style="14" customWidth="1"/>
    <col min="11523" max="11523" width="20.7109375" style="14" customWidth="1"/>
    <col min="11524" max="11524" width="7.28515625" style="14" customWidth="1"/>
    <col min="11525" max="11525" width="11.7109375" style="14" customWidth="1"/>
    <col min="11526" max="11526" width="13.5703125" style="14" bestFit="1" customWidth="1"/>
    <col min="11527" max="11527" width="5.42578125" style="14" customWidth="1"/>
    <col min="11528" max="11531" width="0" style="14" hidden="1" customWidth="1"/>
    <col min="11532" max="11532" width="8" style="14" customWidth="1"/>
    <col min="11533" max="11535" width="10.7109375" style="14" customWidth="1"/>
    <col min="11536" max="11536" width="8" style="14" customWidth="1"/>
    <col min="11537" max="11539" width="10.7109375" style="14" customWidth="1"/>
    <col min="11540" max="11540" width="8" style="14" customWidth="1"/>
    <col min="11541" max="11542" width="10.5703125" style="14" customWidth="1"/>
    <col min="11543" max="11543" width="10.28515625" style="14" customWidth="1"/>
    <col min="11544" max="11544" width="8" style="14" customWidth="1"/>
    <col min="11545" max="11545" width="11.140625" style="14" bestFit="1" customWidth="1"/>
    <col min="11546" max="11546" width="9.7109375" style="14" customWidth="1"/>
    <col min="11547" max="11547" width="11.140625" style="14" bestFit="1" customWidth="1"/>
    <col min="11548" max="11548" width="8" style="14" customWidth="1"/>
    <col min="11549" max="11549" width="11.140625" style="14" bestFit="1" customWidth="1"/>
    <col min="11550" max="11551" width="10.7109375" style="14" customWidth="1"/>
    <col min="11552" max="11552" width="8" style="14" customWidth="1"/>
    <col min="11553" max="11553" width="11.42578125" style="14" bestFit="1" customWidth="1"/>
    <col min="11554" max="11554" width="10.7109375" style="14" customWidth="1"/>
    <col min="11555" max="11555" width="11.42578125" style="14" customWidth="1"/>
    <col min="11556" max="11556" width="8" style="14" customWidth="1"/>
    <col min="11557" max="11559" width="11.85546875" style="14" customWidth="1"/>
    <col min="11560" max="11560" width="8" style="14" customWidth="1"/>
    <col min="11561" max="11563" width="11.85546875" style="14" customWidth="1"/>
    <col min="11564" max="11564" width="8" style="14" customWidth="1"/>
    <col min="11565" max="11567" width="11.85546875" style="14" customWidth="1"/>
    <col min="11568" max="11568" width="8" style="14" customWidth="1"/>
    <col min="11569" max="11571" width="11.85546875" style="14" customWidth="1"/>
    <col min="11572" max="11572" width="8" style="14" customWidth="1"/>
    <col min="11573" max="11575" width="11.85546875" style="14" customWidth="1"/>
    <col min="11576" max="11576" width="8" style="14" customWidth="1"/>
    <col min="11577" max="11579" width="11.85546875" style="14" customWidth="1"/>
    <col min="11580" max="11580" width="8" style="14" customWidth="1"/>
    <col min="11581" max="11583" width="11.85546875" style="14" customWidth="1"/>
    <col min="11584" max="11584" width="8" style="14" customWidth="1"/>
    <col min="11585" max="11587" width="11.85546875" style="14" customWidth="1"/>
    <col min="11588" max="11588" width="8" style="14" customWidth="1"/>
    <col min="11589" max="11591" width="11.85546875" style="14" customWidth="1"/>
    <col min="11592" max="11592" width="8" style="14" customWidth="1"/>
    <col min="11593" max="11595" width="11.85546875" style="14" customWidth="1"/>
    <col min="11596" max="11596" width="8" style="14" customWidth="1"/>
    <col min="11597" max="11599" width="11.85546875" style="14" customWidth="1"/>
    <col min="11600" max="11600" width="8" style="14" customWidth="1"/>
    <col min="11601" max="11603" width="11.85546875" style="14" customWidth="1"/>
    <col min="11604" max="11604" width="8" style="14" customWidth="1"/>
    <col min="11605" max="11607" width="11.85546875" style="14" customWidth="1"/>
    <col min="11608" max="11608" width="8" style="14" customWidth="1"/>
    <col min="11609" max="11611" width="11.85546875" style="14" customWidth="1"/>
    <col min="11612" max="11612" width="8" style="14" customWidth="1"/>
    <col min="11613" max="11615" width="11.85546875" style="14" customWidth="1"/>
    <col min="11616" max="11616" width="8" style="14" customWidth="1"/>
    <col min="11617" max="11619" width="11.85546875" style="14" customWidth="1"/>
    <col min="11620" max="11620" width="9" style="14" customWidth="1"/>
    <col min="11621" max="11623" width="11.85546875" style="14" customWidth="1"/>
    <col min="11624" max="11624" width="8.140625" style="14" customWidth="1"/>
    <col min="11625" max="11627" width="11.85546875" style="14" customWidth="1"/>
    <col min="11628" max="11776" width="9.140625" style="14"/>
    <col min="11777" max="11777" width="0.85546875" style="14" customWidth="1"/>
    <col min="11778" max="11778" width="3.7109375" style="14" customWidth="1"/>
    <col min="11779" max="11779" width="20.7109375" style="14" customWidth="1"/>
    <col min="11780" max="11780" width="7.28515625" style="14" customWidth="1"/>
    <col min="11781" max="11781" width="11.7109375" style="14" customWidth="1"/>
    <col min="11782" max="11782" width="13.5703125" style="14" bestFit="1" customWidth="1"/>
    <col min="11783" max="11783" width="5.42578125" style="14" customWidth="1"/>
    <col min="11784" max="11787" width="0" style="14" hidden="1" customWidth="1"/>
    <col min="11788" max="11788" width="8" style="14" customWidth="1"/>
    <col min="11789" max="11791" width="10.7109375" style="14" customWidth="1"/>
    <col min="11792" max="11792" width="8" style="14" customWidth="1"/>
    <col min="11793" max="11795" width="10.7109375" style="14" customWidth="1"/>
    <col min="11796" max="11796" width="8" style="14" customWidth="1"/>
    <col min="11797" max="11798" width="10.5703125" style="14" customWidth="1"/>
    <col min="11799" max="11799" width="10.28515625" style="14" customWidth="1"/>
    <col min="11800" max="11800" width="8" style="14" customWidth="1"/>
    <col min="11801" max="11801" width="11.140625" style="14" bestFit="1" customWidth="1"/>
    <col min="11802" max="11802" width="9.7109375" style="14" customWidth="1"/>
    <col min="11803" max="11803" width="11.140625" style="14" bestFit="1" customWidth="1"/>
    <col min="11804" max="11804" width="8" style="14" customWidth="1"/>
    <col min="11805" max="11805" width="11.140625" style="14" bestFit="1" customWidth="1"/>
    <col min="11806" max="11807" width="10.7109375" style="14" customWidth="1"/>
    <col min="11808" max="11808" width="8" style="14" customWidth="1"/>
    <col min="11809" max="11809" width="11.42578125" style="14" bestFit="1" customWidth="1"/>
    <col min="11810" max="11810" width="10.7109375" style="14" customWidth="1"/>
    <col min="11811" max="11811" width="11.42578125" style="14" customWidth="1"/>
    <col min="11812" max="11812" width="8" style="14" customWidth="1"/>
    <col min="11813" max="11815" width="11.85546875" style="14" customWidth="1"/>
    <col min="11816" max="11816" width="8" style="14" customWidth="1"/>
    <col min="11817" max="11819" width="11.85546875" style="14" customWidth="1"/>
    <col min="11820" max="11820" width="8" style="14" customWidth="1"/>
    <col min="11821" max="11823" width="11.85546875" style="14" customWidth="1"/>
    <col min="11824" max="11824" width="8" style="14" customWidth="1"/>
    <col min="11825" max="11827" width="11.85546875" style="14" customWidth="1"/>
    <col min="11828" max="11828" width="8" style="14" customWidth="1"/>
    <col min="11829" max="11831" width="11.85546875" style="14" customWidth="1"/>
    <col min="11832" max="11832" width="8" style="14" customWidth="1"/>
    <col min="11833" max="11835" width="11.85546875" style="14" customWidth="1"/>
    <col min="11836" max="11836" width="8" style="14" customWidth="1"/>
    <col min="11837" max="11839" width="11.85546875" style="14" customWidth="1"/>
    <col min="11840" max="11840" width="8" style="14" customWidth="1"/>
    <col min="11841" max="11843" width="11.85546875" style="14" customWidth="1"/>
    <col min="11844" max="11844" width="8" style="14" customWidth="1"/>
    <col min="11845" max="11847" width="11.85546875" style="14" customWidth="1"/>
    <col min="11848" max="11848" width="8" style="14" customWidth="1"/>
    <col min="11849" max="11851" width="11.85546875" style="14" customWidth="1"/>
    <col min="11852" max="11852" width="8" style="14" customWidth="1"/>
    <col min="11853" max="11855" width="11.85546875" style="14" customWidth="1"/>
    <col min="11856" max="11856" width="8" style="14" customWidth="1"/>
    <col min="11857" max="11859" width="11.85546875" style="14" customWidth="1"/>
    <col min="11860" max="11860" width="8" style="14" customWidth="1"/>
    <col min="11861" max="11863" width="11.85546875" style="14" customWidth="1"/>
    <col min="11864" max="11864" width="8" style="14" customWidth="1"/>
    <col min="11865" max="11867" width="11.85546875" style="14" customWidth="1"/>
    <col min="11868" max="11868" width="8" style="14" customWidth="1"/>
    <col min="11869" max="11871" width="11.85546875" style="14" customWidth="1"/>
    <col min="11872" max="11872" width="8" style="14" customWidth="1"/>
    <col min="11873" max="11875" width="11.85546875" style="14" customWidth="1"/>
    <col min="11876" max="11876" width="9" style="14" customWidth="1"/>
    <col min="11877" max="11879" width="11.85546875" style="14" customWidth="1"/>
    <col min="11880" max="11880" width="8.140625" style="14" customWidth="1"/>
    <col min="11881" max="11883" width="11.85546875" style="14" customWidth="1"/>
    <col min="11884" max="12032" width="9.140625" style="14"/>
    <col min="12033" max="12033" width="0.85546875" style="14" customWidth="1"/>
    <col min="12034" max="12034" width="3.7109375" style="14" customWidth="1"/>
    <col min="12035" max="12035" width="20.7109375" style="14" customWidth="1"/>
    <col min="12036" max="12036" width="7.28515625" style="14" customWidth="1"/>
    <col min="12037" max="12037" width="11.7109375" style="14" customWidth="1"/>
    <col min="12038" max="12038" width="13.5703125" style="14" bestFit="1" customWidth="1"/>
    <col min="12039" max="12039" width="5.42578125" style="14" customWidth="1"/>
    <col min="12040" max="12043" width="0" style="14" hidden="1" customWidth="1"/>
    <col min="12044" max="12044" width="8" style="14" customWidth="1"/>
    <col min="12045" max="12047" width="10.7109375" style="14" customWidth="1"/>
    <col min="12048" max="12048" width="8" style="14" customWidth="1"/>
    <col min="12049" max="12051" width="10.7109375" style="14" customWidth="1"/>
    <col min="12052" max="12052" width="8" style="14" customWidth="1"/>
    <col min="12053" max="12054" width="10.5703125" style="14" customWidth="1"/>
    <col min="12055" max="12055" width="10.28515625" style="14" customWidth="1"/>
    <col min="12056" max="12056" width="8" style="14" customWidth="1"/>
    <col min="12057" max="12057" width="11.140625" style="14" bestFit="1" customWidth="1"/>
    <col min="12058" max="12058" width="9.7109375" style="14" customWidth="1"/>
    <col min="12059" max="12059" width="11.140625" style="14" bestFit="1" customWidth="1"/>
    <col min="12060" max="12060" width="8" style="14" customWidth="1"/>
    <col min="12061" max="12061" width="11.140625" style="14" bestFit="1" customWidth="1"/>
    <col min="12062" max="12063" width="10.7109375" style="14" customWidth="1"/>
    <col min="12064" max="12064" width="8" style="14" customWidth="1"/>
    <col min="12065" max="12065" width="11.42578125" style="14" bestFit="1" customWidth="1"/>
    <col min="12066" max="12066" width="10.7109375" style="14" customWidth="1"/>
    <col min="12067" max="12067" width="11.42578125" style="14" customWidth="1"/>
    <col min="12068" max="12068" width="8" style="14" customWidth="1"/>
    <col min="12069" max="12071" width="11.85546875" style="14" customWidth="1"/>
    <col min="12072" max="12072" width="8" style="14" customWidth="1"/>
    <col min="12073" max="12075" width="11.85546875" style="14" customWidth="1"/>
    <col min="12076" max="12076" width="8" style="14" customWidth="1"/>
    <col min="12077" max="12079" width="11.85546875" style="14" customWidth="1"/>
    <col min="12080" max="12080" width="8" style="14" customWidth="1"/>
    <col min="12081" max="12083" width="11.85546875" style="14" customWidth="1"/>
    <col min="12084" max="12084" width="8" style="14" customWidth="1"/>
    <col min="12085" max="12087" width="11.85546875" style="14" customWidth="1"/>
    <col min="12088" max="12088" width="8" style="14" customWidth="1"/>
    <col min="12089" max="12091" width="11.85546875" style="14" customWidth="1"/>
    <col min="12092" max="12092" width="8" style="14" customWidth="1"/>
    <col min="12093" max="12095" width="11.85546875" style="14" customWidth="1"/>
    <col min="12096" max="12096" width="8" style="14" customWidth="1"/>
    <col min="12097" max="12099" width="11.85546875" style="14" customWidth="1"/>
    <col min="12100" max="12100" width="8" style="14" customWidth="1"/>
    <col min="12101" max="12103" width="11.85546875" style="14" customWidth="1"/>
    <col min="12104" max="12104" width="8" style="14" customWidth="1"/>
    <col min="12105" max="12107" width="11.85546875" style="14" customWidth="1"/>
    <col min="12108" max="12108" width="8" style="14" customWidth="1"/>
    <col min="12109" max="12111" width="11.85546875" style="14" customWidth="1"/>
    <col min="12112" max="12112" width="8" style="14" customWidth="1"/>
    <col min="12113" max="12115" width="11.85546875" style="14" customWidth="1"/>
    <col min="12116" max="12116" width="8" style="14" customWidth="1"/>
    <col min="12117" max="12119" width="11.85546875" style="14" customWidth="1"/>
    <col min="12120" max="12120" width="8" style="14" customWidth="1"/>
    <col min="12121" max="12123" width="11.85546875" style="14" customWidth="1"/>
    <col min="12124" max="12124" width="8" style="14" customWidth="1"/>
    <col min="12125" max="12127" width="11.85546875" style="14" customWidth="1"/>
    <col min="12128" max="12128" width="8" style="14" customWidth="1"/>
    <col min="12129" max="12131" width="11.85546875" style="14" customWidth="1"/>
    <col min="12132" max="12132" width="9" style="14" customWidth="1"/>
    <col min="12133" max="12135" width="11.85546875" style="14" customWidth="1"/>
    <col min="12136" max="12136" width="8.140625" style="14" customWidth="1"/>
    <col min="12137" max="12139" width="11.85546875" style="14" customWidth="1"/>
    <col min="12140" max="12288" width="9.140625" style="14"/>
    <col min="12289" max="12289" width="0.85546875" style="14" customWidth="1"/>
    <col min="12290" max="12290" width="3.7109375" style="14" customWidth="1"/>
    <col min="12291" max="12291" width="20.7109375" style="14" customWidth="1"/>
    <col min="12292" max="12292" width="7.28515625" style="14" customWidth="1"/>
    <col min="12293" max="12293" width="11.7109375" style="14" customWidth="1"/>
    <col min="12294" max="12294" width="13.5703125" style="14" bestFit="1" customWidth="1"/>
    <col min="12295" max="12295" width="5.42578125" style="14" customWidth="1"/>
    <col min="12296" max="12299" width="0" style="14" hidden="1" customWidth="1"/>
    <col min="12300" max="12300" width="8" style="14" customWidth="1"/>
    <col min="12301" max="12303" width="10.7109375" style="14" customWidth="1"/>
    <col min="12304" max="12304" width="8" style="14" customWidth="1"/>
    <col min="12305" max="12307" width="10.7109375" style="14" customWidth="1"/>
    <col min="12308" max="12308" width="8" style="14" customWidth="1"/>
    <col min="12309" max="12310" width="10.5703125" style="14" customWidth="1"/>
    <col min="12311" max="12311" width="10.28515625" style="14" customWidth="1"/>
    <col min="12312" max="12312" width="8" style="14" customWidth="1"/>
    <col min="12313" max="12313" width="11.140625" style="14" bestFit="1" customWidth="1"/>
    <col min="12314" max="12314" width="9.7109375" style="14" customWidth="1"/>
    <col min="12315" max="12315" width="11.140625" style="14" bestFit="1" customWidth="1"/>
    <col min="12316" max="12316" width="8" style="14" customWidth="1"/>
    <col min="12317" max="12317" width="11.140625" style="14" bestFit="1" customWidth="1"/>
    <col min="12318" max="12319" width="10.7109375" style="14" customWidth="1"/>
    <col min="12320" max="12320" width="8" style="14" customWidth="1"/>
    <col min="12321" max="12321" width="11.42578125" style="14" bestFit="1" customWidth="1"/>
    <col min="12322" max="12322" width="10.7109375" style="14" customWidth="1"/>
    <col min="12323" max="12323" width="11.42578125" style="14" customWidth="1"/>
    <col min="12324" max="12324" width="8" style="14" customWidth="1"/>
    <col min="12325" max="12327" width="11.85546875" style="14" customWidth="1"/>
    <col min="12328" max="12328" width="8" style="14" customWidth="1"/>
    <col min="12329" max="12331" width="11.85546875" style="14" customWidth="1"/>
    <col min="12332" max="12332" width="8" style="14" customWidth="1"/>
    <col min="12333" max="12335" width="11.85546875" style="14" customWidth="1"/>
    <col min="12336" max="12336" width="8" style="14" customWidth="1"/>
    <col min="12337" max="12339" width="11.85546875" style="14" customWidth="1"/>
    <col min="12340" max="12340" width="8" style="14" customWidth="1"/>
    <col min="12341" max="12343" width="11.85546875" style="14" customWidth="1"/>
    <col min="12344" max="12344" width="8" style="14" customWidth="1"/>
    <col min="12345" max="12347" width="11.85546875" style="14" customWidth="1"/>
    <col min="12348" max="12348" width="8" style="14" customWidth="1"/>
    <col min="12349" max="12351" width="11.85546875" style="14" customWidth="1"/>
    <col min="12352" max="12352" width="8" style="14" customWidth="1"/>
    <col min="12353" max="12355" width="11.85546875" style="14" customWidth="1"/>
    <col min="12356" max="12356" width="8" style="14" customWidth="1"/>
    <col min="12357" max="12359" width="11.85546875" style="14" customWidth="1"/>
    <col min="12360" max="12360" width="8" style="14" customWidth="1"/>
    <col min="12361" max="12363" width="11.85546875" style="14" customWidth="1"/>
    <col min="12364" max="12364" width="8" style="14" customWidth="1"/>
    <col min="12365" max="12367" width="11.85546875" style="14" customWidth="1"/>
    <col min="12368" max="12368" width="8" style="14" customWidth="1"/>
    <col min="12369" max="12371" width="11.85546875" style="14" customWidth="1"/>
    <col min="12372" max="12372" width="8" style="14" customWidth="1"/>
    <col min="12373" max="12375" width="11.85546875" style="14" customWidth="1"/>
    <col min="12376" max="12376" width="8" style="14" customWidth="1"/>
    <col min="12377" max="12379" width="11.85546875" style="14" customWidth="1"/>
    <col min="12380" max="12380" width="8" style="14" customWidth="1"/>
    <col min="12381" max="12383" width="11.85546875" style="14" customWidth="1"/>
    <col min="12384" max="12384" width="8" style="14" customWidth="1"/>
    <col min="12385" max="12387" width="11.85546875" style="14" customWidth="1"/>
    <col min="12388" max="12388" width="9" style="14" customWidth="1"/>
    <col min="12389" max="12391" width="11.85546875" style="14" customWidth="1"/>
    <col min="12392" max="12392" width="8.140625" style="14" customWidth="1"/>
    <col min="12393" max="12395" width="11.85546875" style="14" customWidth="1"/>
    <col min="12396" max="12544" width="9.140625" style="14"/>
    <col min="12545" max="12545" width="0.85546875" style="14" customWidth="1"/>
    <col min="12546" max="12546" width="3.7109375" style="14" customWidth="1"/>
    <col min="12547" max="12547" width="20.7109375" style="14" customWidth="1"/>
    <col min="12548" max="12548" width="7.28515625" style="14" customWidth="1"/>
    <col min="12549" max="12549" width="11.7109375" style="14" customWidth="1"/>
    <col min="12550" max="12550" width="13.5703125" style="14" bestFit="1" customWidth="1"/>
    <col min="12551" max="12551" width="5.42578125" style="14" customWidth="1"/>
    <col min="12552" max="12555" width="0" style="14" hidden="1" customWidth="1"/>
    <col min="12556" max="12556" width="8" style="14" customWidth="1"/>
    <col min="12557" max="12559" width="10.7109375" style="14" customWidth="1"/>
    <col min="12560" max="12560" width="8" style="14" customWidth="1"/>
    <col min="12561" max="12563" width="10.7109375" style="14" customWidth="1"/>
    <col min="12564" max="12564" width="8" style="14" customWidth="1"/>
    <col min="12565" max="12566" width="10.5703125" style="14" customWidth="1"/>
    <col min="12567" max="12567" width="10.28515625" style="14" customWidth="1"/>
    <col min="12568" max="12568" width="8" style="14" customWidth="1"/>
    <col min="12569" max="12569" width="11.140625" style="14" bestFit="1" customWidth="1"/>
    <col min="12570" max="12570" width="9.7109375" style="14" customWidth="1"/>
    <col min="12571" max="12571" width="11.140625" style="14" bestFit="1" customWidth="1"/>
    <col min="12572" max="12572" width="8" style="14" customWidth="1"/>
    <col min="12573" max="12573" width="11.140625" style="14" bestFit="1" customWidth="1"/>
    <col min="12574" max="12575" width="10.7109375" style="14" customWidth="1"/>
    <col min="12576" max="12576" width="8" style="14" customWidth="1"/>
    <col min="12577" max="12577" width="11.42578125" style="14" bestFit="1" customWidth="1"/>
    <col min="12578" max="12578" width="10.7109375" style="14" customWidth="1"/>
    <col min="12579" max="12579" width="11.42578125" style="14" customWidth="1"/>
    <col min="12580" max="12580" width="8" style="14" customWidth="1"/>
    <col min="12581" max="12583" width="11.85546875" style="14" customWidth="1"/>
    <col min="12584" max="12584" width="8" style="14" customWidth="1"/>
    <col min="12585" max="12587" width="11.85546875" style="14" customWidth="1"/>
    <col min="12588" max="12588" width="8" style="14" customWidth="1"/>
    <col min="12589" max="12591" width="11.85546875" style="14" customWidth="1"/>
    <col min="12592" max="12592" width="8" style="14" customWidth="1"/>
    <col min="12593" max="12595" width="11.85546875" style="14" customWidth="1"/>
    <col min="12596" max="12596" width="8" style="14" customWidth="1"/>
    <col min="12597" max="12599" width="11.85546875" style="14" customWidth="1"/>
    <col min="12600" max="12600" width="8" style="14" customWidth="1"/>
    <col min="12601" max="12603" width="11.85546875" style="14" customWidth="1"/>
    <col min="12604" max="12604" width="8" style="14" customWidth="1"/>
    <col min="12605" max="12607" width="11.85546875" style="14" customWidth="1"/>
    <col min="12608" max="12608" width="8" style="14" customWidth="1"/>
    <col min="12609" max="12611" width="11.85546875" style="14" customWidth="1"/>
    <col min="12612" max="12612" width="8" style="14" customWidth="1"/>
    <col min="12613" max="12615" width="11.85546875" style="14" customWidth="1"/>
    <col min="12616" max="12616" width="8" style="14" customWidth="1"/>
    <col min="12617" max="12619" width="11.85546875" style="14" customWidth="1"/>
    <col min="12620" max="12620" width="8" style="14" customWidth="1"/>
    <col min="12621" max="12623" width="11.85546875" style="14" customWidth="1"/>
    <col min="12624" max="12624" width="8" style="14" customWidth="1"/>
    <col min="12625" max="12627" width="11.85546875" style="14" customWidth="1"/>
    <col min="12628" max="12628" width="8" style="14" customWidth="1"/>
    <col min="12629" max="12631" width="11.85546875" style="14" customWidth="1"/>
    <col min="12632" max="12632" width="8" style="14" customWidth="1"/>
    <col min="12633" max="12635" width="11.85546875" style="14" customWidth="1"/>
    <col min="12636" max="12636" width="8" style="14" customWidth="1"/>
    <col min="12637" max="12639" width="11.85546875" style="14" customWidth="1"/>
    <col min="12640" max="12640" width="8" style="14" customWidth="1"/>
    <col min="12641" max="12643" width="11.85546875" style="14" customWidth="1"/>
    <col min="12644" max="12644" width="9" style="14" customWidth="1"/>
    <col min="12645" max="12647" width="11.85546875" style="14" customWidth="1"/>
    <col min="12648" max="12648" width="8.140625" style="14" customWidth="1"/>
    <col min="12649" max="12651" width="11.85546875" style="14" customWidth="1"/>
    <col min="12652" max="12800" width="9.140625" style="14"/>
    <col min="12801" max="12801" width="0.85546875" style="14" customWidth="1"/>
    <col min="12802" max="12802" width="3.7109375" style="14" customWidth="1"/>
    <col min="12803" max="12803" width="20.7109375" style="14" customWidth="1"/>
    <col min="12804" max="12804" width="7.28515625" style="14" customWidth="1"/>
    <col min="12805" max="12805" width="11.7109375" style="14" customWidth="1"/>
    <col min="12806" max="12806" width="13.5703125" style="14" bestFit="1" customWidth="1"/>
    <col min="12807" max="12807" width="5.42578125" style="14" customWidth="1"/>
    <col min="12808" max="12811" width="0" style="14" hidden="1" customWidth="1"/>
    <col min="12812" max="12812" width="8" style="14" customWidth="1"/>
    <col min="12813" max="12815" width="10.7109375" style="14" customWidth="1"/>
    <col min="12816" max="12816" width="8" style="14" customWidth="1"/>
    <col min="12817" max="12819" width="10.7109375" style="14" customWidth="1"/>
    <col min="12820" max="12820" width="8" style="14" customWidth="1"/>
    <col min="12821" max="12822" width="10.5703125" style="14" customWidth="1"/>
    <col min="12823" max="12823" width="10.28515625" style="14" customWidth="1"/>
    <col min="12824" max="12824" width="8" style="14" customWidth="1"/>
    <col min="12825" max="12825" width="11.140625" style="14" bestFit="1" customWidth="1"/>
    <col min="12826" max="12826" width="9.7109375" style="14" customWidth="1"/>
    <col min="12827" max="12827" width="11.140625" style="14" bestFit="1" customWidth="1"/>
    <col min="12828" max="12828" width="8" style="14" customWidth="1"/>
    <col min="12829" max="12829" width="11.140625" style="14" bestFit="1" customWidth="1"/>
    <col min="12830" max="12831" width="10.7109375" style="14" customWidth="1"/>
    <col min="12832" max="12832" width="8" style="14" customWidth="1"/>
    <col min="12833" max="12833" width="11.42578125" style="14" bestFit="1" customWidth="1"/>
    <col min="12834" max="12834" width="10.7109375" style="14" customWidth="1"/>
    <col min="12835" max="12835" width="11.42578125" style="14" customWidth="1"/>
    <col min="12836" max="12836" width="8" style="14" customWidth="1"/>
    <col min="12837" max="12839" width="11.85546875" style="14" customWidth="1"/>
    <col min="12840" max="12840" width="8" style="14" customWidth="1"/>
    <col min="12841" max="12843" width="11.85546875" style="14" customWidth="1"/>
    <col min="12844" max="12844" width="8" style="14" customWidth="1"/>
    <col min="12845" max="12847" width="11.85546875" style="14" customWidth="1"/>
    <col min="12848" max="12848" width="8" style="14" customWidth="1"/>
    <col min="12849" max="12851" width="11.85546875" style="14" customWidth="1"/>
    <col min="12852" max="12852" width="8" style="14" customWidth="1"/>
    <col min="12853" max="12855" width="11.85546875" style="14" customWidth="1"/>
    <col min="12856" max="12856" width="8" style="14" customWidth="1"/>
    <col min="12857" max="12859" width="11.85546875" style="14" customWidth="1"/>
    <col min="12860" max="12860" width="8" style="14" customWidth="1"/>
    <col min="12861" max="12863" width="11.85546875" style="14" customWidth="1"/>
    <col min="12864" max="12864" width="8" style="14" customWidth="1"/>
    <col min="12865" max="12867" width="11.85546875" style="14" customWidth="1"/>
    <col min="12868" max="12868" width="8" style="14" customWidth="1"/>
    <col min="12869" max="12871" width="11.85546875" style="14" customWidth="1"/>
    <col min="12872" max="12872" width="8" style="14" customWidth="1"/>
    <col min="12873" max="12875" width="11.85546875" style="14" customWidth="1"/>
    <col min="12876" max="12876" width="8" style="14" customWidth="1"/>
    <col min="12877" max="12879" width="11.85546875" style="14" customWidth="1"/>
    <col min="12880" max="12880" width="8" style="14" customWidth="1"/>
    <col min="12881" max="12883" width="11.85546875" style="14" customWidth="1"/>
    <col min="12884" max="12884" width="8" style="14" customWidth="1"/>
    <col min="12885" max="12887" width="11.85546875" style="14" customWidth="1"/>
    <col min="12888" max="12888" width="8" style="14" customWidth="1"/>
    <col min="12889" max="12891" width="11.85546875" style="14" customWidth="1"/>
    <col min="12892" max="12892" width="8" style="14" customWidth="1"/>
    <col min="12893" max="12895" width="11.85546875" style="14" customWidth="1"/>
    <col min="12896" max="12896" width="8" style="14" customWidth="1"/>
    <col min="12897" max="12899" width="11.85546875" style="14" customWidth="1"/>
    <col min="12900" max="12900" width="9" style="14" customWidth="1"/>
    <col min="12901" max="12903" width="11.85546875" style="14" customWidth="1"/>
    <col min="12904" max="12904" width="8.140625" style="14" customWidth="1"/>
    <col min="12905" max="12907" width="11.85546875" style="14" customWidth="1"/>
    <col min="12908" max="13056" width="9.140625" style="14"/>
    <col min="13057" max="13057" width="0.85546875" style="14" customWidth="1"/>
    <col min="13058" max="13058" width="3.7109375" style="14" customWidth="1"/>
    <col min="13059" max="13059" width="20.7109375" style="14" customWidth="1"/>
    <col min="13060" max="13060" width="7.28515625" style="14" customWidth="1"/>
    <col min="13061" max="13061" width="11.7109375" style="14" customWidth="1"/>
    <col min="13062" max="13062" width="13.5703125" style="14" bestFit="1" customWidth="1"/>
    <col min="13063" max="13063" width="5.42578125" style="14" customWidth="1"/>
    <col min="13064" max="13067" width="0" style="14" hidden="1" customWidth="1"/>
    <col min="13068" max="13068" width="8" style="14" customWidth="1"/>
    <col min="13069" max="13071" width="10.7109375" style="14" customWidth="1"/>
    <col min="13072" max="13072" width="8" style="14" customWidth="1"/>
    <col min="13073" max="13075" width="10.7109375" style="14" customWidth="1"/>
    <col min="13076" max="13076" width="8" style="14" customWidth="1"/>
    <col min="13077" max="13078" width="10.5703125" style="14" customWidth="1"/>
    <col min="13079" max="13079" width="10.28515625" style="14" customWidth="1"/>
    <col min="13080" max="13080" width="8" style="14" customWidth="1"/>
    <col min="13081" max="13081" width="11.140625" style="14" bestFit="1" customWidth="1"/>
    <col min="13082" max="13082" width="9.7109375" style="14" customWidth="1"/>
    <col min="13083" max="13083" width="11.140625" style="14" bestFit="1" customWidth="1"/>
    <col min="13084" max="13084" width="8" style="14" customWidth="1"/>
    <col min="13085" max="13085" width="11.140625" style="14" bestFit="1" customWidth="1"/>
    <col min="13086" max="13087" width="10.7109375" style="14" customWidth="1"/>
    <col min="13088" max="13088" width="8" style="14" customWidth="1"/>
    <col min="13089" max="13089" width="11.42578125" style="14" bestFit="1" customWidth="1"/>
    <col min="13090" max="13090" width="10.7109375" style="14" customWidth="1"/>
    <col min="13091" max="13091" width="11.42578125" style="14" customWidth="1"/>
    <col min="13092" max="13092" width="8" style="14" customWidth="1"/>
    <col min="13093" max="13095" width="11.85546875" style="14" customWidth="1"/>
    <col min="13096" max="13096" width="8" style="14" customWidth="1"/>
    <col min="13097" max="13099" width="11.85546875" style="14" customWidth="1"/>
    <col min="13100" max="13100" width="8" style="14" customWidth="1"/>
    <col min="13101" max="13103" width="11.85546875" style="14" customWidth="1"/>
    <col min="13104" max="13104" width="8" style="14" customWidth="1"/>
    <col min="13105" max="13107" width="11.85546875" style="14" customWidth="1"/>
    <col min="13108" max="13108" width="8" style="14" customWidth="1"/>
    <col min="13109" max="13111" width="11.85546875" style="14" customWidth="1"/>
    <col min="13112" max="13112" width="8" style="14" customWidth="1"/>
    <col min="13113" max="13115" width="11.85546875" style="14" customWidth="1"/>
    <col min="13116" max="13116" width="8" style="14" customWidth="1"/>
    <col min="13117" max="13119" width="11.85546875" style="14" customWidth="1"/>
    <col min="13120" max="13120" width="8" style="14" customWidth="1"/>
    <col min="13121" max="13123" width="11.85546875" style="14" customWidth="1"/>
    <col min="13124" max="13124" width="8" style="14" customWidth="1"/>
    <col min="13125" max="13127" width="11.85546875" style="14" customWidth="1"/>
    <col min="13128" max="13128" width="8" style="14" customWidth="1"/>
    <col min="13129" max="13131" width="11.85546875" style="14" customWidth="1"/>
    <col min="13132" max="13132" width="8" style="14" customWidth="1"/>
    <col min="13133" max="13135" width="11.85546875" style="14" customWidth="1"/>
    <col min="13136" max="13136" width="8" style="14" customWidth="1"/>
    <col min="13137" max="13139" width="11.85546875" style="14" customWidth="1"/>
    <col min="13140" max="13140" width="8" style="14" customWidth="1"/>
    <col min="13141" max="13143" width="11.85546875" style="14" customWidth="1"/>
    <col min="13144" max="13144" width="8" style="14" customWidth="1"/>
    <col min="13145" max="13147" width="11.85546875" style="14" customWidth="1"/>
    <col min="13148" max="13148" width="8" style="14" customWidth="1"/>
    <col min="13149" max="13151" width="11.85546875" style="14" customWidth="1"/>
    <col min="13152" max="13152" width="8" style="14" customWidth="1"/>
    <col min="13153" max="13155" width="11.85546875" style="14" customWidth="1"/>
    <col min="13156" max="13156" width="9" style="14" customWidth="1"/>
    <col min="13157" max="13159" width="11.85546875" style="14" customWidth="1"/>
    <col min="13160" max="13160" width="8.140625" style="14" customWidth="1"/>
    <col min="13161" max="13163" width="11.85546875" style="14" customWidth="1"/>
    <col min="13164" max="13312" width="9.140625" style="14"/>
    <col min="13313" max="13313" width="0.85546875" style="14" customWidth="1"/>
    <col min="13314" max="13314" width="3.7109375" style="14" customWidth="1"/>
    <col min="13315" max="13315" width="20.7109375" style="14" customWidth="1"/>
    <col min="13316" max="13316" width="7.28515625" style="14" customWidth="1"/>
    <col min="13317" max="13317" width="11.7109375" style="14" customWidth="1"/>
    <col min="13318" max="13318" width="13.5703125" style="14" bestFit="1" customWidth="1"/>
    <col min="13319" max="13319" width="5.42578125" style="14" customWidth="1"/>
    <col min="13320" max="13323" width="0" style="14" hidden="1" customWidth="1"/>
    <col min="13324" max="13324" width="8" style="14" customWidth="1"/>
    <col min="13325" max="13327" width="10.7109375" style="14" customWidth="1"/>
    <col min="13328" max="13328" width="8" style="14" customWidth="1"/>
    <col min="13329" max="13331" width="10.7109375" style="14" customWidth="1"/>
    <col min="13332" max="13332" width="8" style="14" customWidth="1"/>
    <col min="13333" max="13334" width="10.5703125" style="14" customWidth="1"/>
    <col min="13335" max="13335" width="10.28515625" style="14" customWidth="1"/>
    <col min="13336" max="13336" width="8" style="14" customWidth="1"/>
    <col min="13337" max="13337" width="11.140625" style="14" bestFit="1" customWidth="1"/>
    <col min="13338" max="13338" width="9.7109375" style="14" customWidth="1"/>
    <col min="13339" max="13339" width="11.140625" style="14" bestFit="1" customWidth="1"/>
    <col min="13340" max="13340" width="8" style="14" customWidth="1"/>
    <col min="13341" max="13341" width="11.140625" style="14" bestFit="1" customWidth="1"/>
    <col min="13342" max="13343" width="10.7109375" style="14" customWidth="1"/>
    <col min="13344" max="13344" width="8" style="14" customWidth="1"/>
    <col min="13345" max="13345" width="11.42578125" style="14" bestFit="1" customWidth="1"/>
    <col min="13346" max="13346" width="10.7109375" style="14" customWidth="1"/>
    <col min="13347" max="13347" width="11.42578125" style="14" customWidth="1"/>
    <col min="13348" max="13348" width="8" style="14" customWidth="1"/>
    <col min="13349" max="13351" width="11.85546875" style="14" customWidth="1"/>
    <col min="13352" max="13352" width="8" style="14" customWidth="1"/>
    <col min="13353" max="13355" width="11.85546875" style="14" customWidth="1"/>
    <col min="13356" max="13356" width="8" style="14" customWidth="1"/>
    <col min="13357" max="13359" width="11.85546875" style="14" customWidth="1"/>
    <col min="13360" max="13360" width="8" style="14" customWidth="1"/>
    <col min="13361" max="13363" width="11.85546875" style="14" customWidth="1"/>
    <col min="13364" max="13364" width="8" style="14" customWidth="1"/>
    <col min="13365" max="13367" width="11.85546875" style="14" customWidth="1"/>
    <col min="13368" max="13368" width="8" style="14" customWidth="1"/>
    <col min="13369" max="13371" width="11.85546875" style="14" customWidth="1"/>
    <col min="13372" max="13372" width="8" style="14" customWidth="1"/>
    <col min="13373" max="13375" width="11.85546875" style="14" customWidth="1"/>
    <col min="13376" max="13376" width="8" style="14" customWidth="1"/>
    <col min="13377" max="13379" width="11.85546875" style="14" customWidth="1"/>
    <col min="13380" max="13380" width="8" style="14" customWidth="1"/>
    <col min="13381" max="13383" width="11.85546875" style="14" customWidth="1"/>
    <col min="13384" max="13384" width="8" style="14" customWidth="1"/>
    <col min="13385" max="13387" width="11.85546875" style="14" customWidth="1"/>
    <col min="13388" max="13388" width="8" style="14" customWidth="1"/>
    <col min="13389" max="13391" width="11.85546875" style="14" customWidth="1"/>
    <col min="13392" max="13392" width="8" style="14" customWidth="1"/>
    <col min="13393" max="13395" width="11.85546875" style="14" customWidth="1"/>
    <col min="13396" max="13396" width="8" style="14" customWidth="1"/>
    <col min="13397" max="13399" width="11.85546875" style="14" customWidth="1"/>
    <col min="13400" max="13400" width="8" style="14" customWidth="1"/>
    <col min="13401" max="13403" width="11.85546875" style="14" customWidth="1"/>
    <col min="13404" max="13404" width="8" style="14" customWidth="1"/>
    <col min="13405" max="13407" width="11.85546875" style="14" customWidth="1"/>
    <col min="13408" max="13408" width="8" style="14" customWidth="1"/>
    <col min="13409" max="13411" width="11.85546875" style="14" customWidth="1"/>
    <col min="13412" max="13412" width="9" style="14" customWidth="1"/>
    <col min="13413" max="13415" width="11.85546875" style="14" customWidth="1"/>
    <col min="13416" max="13416" width="8.140625" style="14" customWidth="1"/>
    <col min="13417" max="13419" width="11.85546875" style="14" customWidth="1"/>
    <col min="13420" max="13568" width="9.140625" style="14"/>
    <col min="13569" max="13569" width="0.85546875" style="14" customWidth="1"/>
    <col min="13570" max="13570" width="3.7109375" style="14" customWidth="1"/>
    <col min="13571" max="13571" width="20.7109375" style="14" customWidth="1"/>
    <col min="13572" max="13572" width="7.28515625" style="14" customWidth="1"/>
    <col min="13573" max="13573" width="11.7109375" style="14" customWidth="1"/>
    <col min="13574" max="13574" width="13.5703125" style="14" bestFit="1" customWidth="1"/>
    <col min="13575" max="13575" width="5.42578125" style="14" customWidth="1"/>
    <col min="13576" max="13579" width="0" style="14" hidden="1" customWidth="1"/>
    <col min="13580" max="13580" width="8" style="14" customWidth="1"/>
    <col min="13581" max="13583" width="10.7109375" style="14" customWidth="1"/>
    <col min="13584" max="13584" width="8" style="14" customWidth="1"/>
    <col min="13585" max="13587" width="10.7109375" style="14" customWidth="1"/>
    <col min="13588" max="13588" width="8" style="14" customWidth="1"/>
    <col min="13589" max="13590" width="10.5703125" style="14" customWidth="1"/>
    <col min="13591" max="13591" width="10.28515625" style="14" customWidth="1"/>
    <col min="13592" max="13592" width="8" style="14" customWidth="1"/>
    <col min="13593" max="13593" width="11.140625" style="14" bestFit="1" customWidth="1"/>
    <col min="13594" max="13594" width="9.7109375" style="14" customWidth="1"/>
    <col min="13595" max="13595" width="11.140625" style="14" bestFit="1" customWidth="1"/>
    <col min="13596" max="13596" width="8" style="14" customWidth="1"/>
    <col min="13597" max="13597" width="11.140625" style="14" bestFit="1" customWidth="1"/>
    <col min="13598" max="13599" width="10.7109375" style="14" customWidth="1"/>
    <col min="13600" max="13600" width="8" style="14" customWidth="1"/>
    <col min="13601" max="13601" width="11.42578125" style="14" bestFit="1" customWidth="1"/>
    <col min="13602" max="13602" width="10.7109375" style="14" customWidth="1"/>
    <col min="13603" max="13603" width="11.42578125" style="14" customWidth="1"/>
    <col min="13604" max="13604" width="8" style="14" customWidth="1"/>
    <col min="13605" max="13607" width="11.85546875" style="14" customWidth="1"/>
    <col min="13608" max="13608" width="8" style="14" customWidth="1"/>
    <col min="13609" max="13611" width="11.85546875" style="14" customWidth="1"/>
    <col min="13612" max="13612" width="8" style="14" customWidth="1"/>
    <col min="13613" max="13615" width="11.85546875" style="14" customWidth="1"/>
    <col min="13616" max="13616" width="8" style="14" customWidth="1"/>
    <col min="13617" max="13619" width="11.85546875" style="14" customWidth="1"/>
    <col min="13620" max="13620" width="8" style="14" customWidth="1"/>
    <col min="13621" max="13623" width="11.85546875" style="14" customWidth="1"/>
    <col min="13624" max="13624" width="8" style="14" customWidth="1"/>
    <col min="13625" max="13627" width="11.85546875" style="14" customWidth="1"/>
    <col min="13628" max="13628" width="8" style="14" customWidth="1"/>
    <col min="13629" max="13631" width="11.85546875" style="14" customWidth="1"/>
    <col min="13632" max="13632" width="8" style="14" customWidth="1"/>
    <col min="13633" max="13635" width="11.85546875" style="14" customWidth="1"/>
    <col min="13636" max="13636" width="8" style="14" customWidth="1"/>
    <col min="13637" max="13639" width="11.85546875" style="14" customWidth="1"/>
    <col min="13640" max="13640" width="8" style="14" customWidth="1"/>
    <col min="13641" max="13643" width="11.85546875" style="14" customWidth="1"/>
    <col min="13644" max="13644" width="8" style="14" customWidth="1"/>
    <col min="13645" max="13647" width="11.85546875" style="14" customWidth="1"/>
    <col min="13648" max="13648" width="8" style="14" customWidth="1"/>
    <col min="13649" max="13651" width="11.85546875" style="14" customWidth="1"/>
    <col min="13652" max="13652" width="8" style="14" customWidth="1"/>
    <col min="13653" max="13655" width="11.85546875" style="14" customWidth="1"/>
    <col min="13656" max="13656" width="8" style="14" customWidth="1"/>
    <col min="13657" max="13659" width="11.85546875" style="14" customWidth="1"/>
    <col min="13660" max="13660" width="8" style="14" customWidth="1"/>
    <col min="13661" max="13663" width="11.85546875" style="14" customWidth="1"/>
    <col min="13664" max="13664" width="8" style="14" customWidth="1"/>
    <col min="13665" max="13667" width="11.85546875" style="14" customWidth="1"/>
    <col min="13668" max="13668" width="9" style="14" customWidth="1"/>
    <col min="13669" max="13671" width="11.85546875" style="14" customWidth="1"/>
    <col min="13672" max="13672" width="8.140625" style="14" customWidth="1"/>
    <col min="13673" max="13675" width="11.85546875" style="14" customWidth="1"/>
    <col min="13676" max="13824" width="9.140625" style="14"/>
    <col min="13825" max="13825" width="0.85546875" style="14" customWidth="1"/>
    <col min="13826" max="13826" width="3.7109375" style="14" customWidth="1"/>
    <col min="13827" max="13827" width="20.7109375" style="14" customWidth="1"/>
    <col min="13828" max="13828" width="7.28515625" style="14" customWidth="1"/>
    <col min="13829" max="13829" width="11.7109375" style="14" customWidth="1"/>
    <col min="13830" max="13830" width="13.5703125" style="14" bestFit="1" customWidth="1"/>
    <col min="13831" max="13831" width="5.42578125" style="14" customWidth="1"/>
    <col min="13832" max="13835" width="0" style="14" hidden="1" customWidth="1"/>
    <col min="13836" max="13836" width="8" style="14" customWidth="1"/>
    <col min="13837" max="13839" width="10.7109375" style="14" customWidth="1"/>
    <col min="13840" max="13840" width="8" style="14" customWidth="1"/>
    <col min="13841" max="13843" width="10.7109375" style="14" customWidth="1"/>
    <col min="13844" max="13844" width="8" style="14" customWidth="1"/>
    <col min="13845" max="13846" width="10.5703125" style="14" customWidth="1"/>
    <col min="13847" max="13847" width="10.28515625" style="14" customWidth="1"/>
    <col min="13848" max="13848" width="8" style="14" customWidth="1"/>
    <col min="13849" max="13849" width="11.140625" style="14" bestFit="1" customWidth="1"/>
    <col min="13850" max="13850" width="9.7109375" style="14" customWidth="1"/>
    <col min="13851" max="13851" width="11.140625" style="14" bestFit="1" customWidth="1"/>
    <col min="13852" max="13852" width="8" style="14" customWidth="1"/>
    <col min="13853" max="13853" width="11.140625" style="14" bestFit="1" customWidth="1"/>
    <col min="13854" max="13855" width="10.7109375" style="14" customWidth="1"/>
    <col min="13856" max="13856" width="8" style="14" customWidth="1"/>
    <col min="13857" max="13857" width="11.42578125" style="14" bestFit="1" customWidth="1"/>
    <col min="13858" max="13858" width="10.7109375" style="14" customWidth="1"/>
    <col min="13859" max="13859" width="11.42578125" style="14" customWidth="1"/>
    <col min="13860" max="13860" width="8" style="14" customWidth="1"/>
    <col min="13861" max="13863" width="11.85546875" style="14" customWidth="1"/>
    <col min="13864" max="13864" width="8" style="14" customWidth="1"/>
    <col min="13865" max="13867" width="11.85546875" style="14" customWidth="1"/>
    <col min="13868" max="13868" width="8" style="14" customWidth="1"/>
    <col min="13869" max="13871" width="11.85546875" style="14" customWidth="1"/>
    <col min="13872" max="13872" width="8" style="14" customWidth="1"/>
    <col min="13873" max="13875" width="11.85546875" style="14" customWidth="1"/>
    <col min="13876" max="13876" width="8" style="14" customWidth="1"/>
    <col min="13877" max="13879" width="11.85546875" style="14" customWidth="1"/>
    <col min="13880" max="13880" width="8" style="14" customWidth="1"/>
    <col min="13881" max="13883" width="11.85546875" style="14" customWidth="1"/>
    <col min="13884" max="13884" width="8" style="14" customWidth="1"/>
    <col min="13885" max="13887" width="11.85546875" style="14" customWidth="1"/>
    <col min="13888" max="13888" width="8" style="14" customWidth="1"/>
    <col min="13889" max="13891" width="11.85546875" style="14" customWidth="1"/>
    <col min="13892" max="13892" width="8" style="14" customWidth="1"/>
    <col min="13893" max="13895" width="11.85546875" style="14" customWidth="1"/>
    <col min="13896" max="13896" width="8" style="14" customWidth="1"/>
    <col min="13897" max="13899" width="11.85546875" style="14" customWidth="1"/>
    <col min="13900" max="13900" width="8" style="14" customWidth="1"/>
    <col min="13901" max="13903" width="11.85546875" style="14" customWidth="1"/>
    <col min="13904" max="13904" width="8" style="14" customWidth="1"/>
    <col min="13905" max="13907" width="11.85546875" style="14" customWidth="1"/>
    <col min="13908" max="13908" width="8" style="14" customWidth="1"/>
    <col min="13909" max="13911" width="11.85546875" style="14" customWidth="1"/>
    <col min="13912" max="13912" width="8" style="14" customWidth="1"/>
    <col min="13913" max="13915" width="11.85546875" style="14" customWidth="1"/>
    <col min="13916" max="13916" width="8" style="14" customWidth="1"/>
    <col min="13917" max="13919" width="11.85546875" style="14" customWidth="1"/>
    <col min="13920" max="13920" width="8" style="14" customWidth="1"/>
    <col min="13921" max="13923" width="11.85546875" style="14" customWidth="1"/>
    <col min="13924" max="13924" width="9" style="14" customWidth="1"/>
    <col min="13925" max="13927" width="11.85546875" style="14" customWidth="1"/>
    <col min="13928" max="13928" width="8.140625" style="14" customWidth="1"/>
    <col min="13929" max="13931" width="11.85546875" style="14" customWidth="1"/>
    <col min="13932" max="14080" width="9.140625" style="14"/>
    <col min="14081" max="14081" width="0.85546875" style="14" customWidth="1"/>
    <col min="14082" max="14082" width="3.7109375" style="14" customWidth="1"/>
    <col min="14083" max="14083" width="20.7109375" style="14" customWidth="1"/>
    <col min="14084" max="14084" width="7.28515625" style="14" customWidth="1"/>
    <col min="14085" max="14085" width="11.7109375" style="14" customWidth="1"/>
    <col min="14086" max="14086" width="13.5703125" style="14" bestFit="1" customWidth="1"/>
    <col min="14087" max="14087" width="5.42578125" style="14" customWidth="1"/>
    <col min="14088" max="14091" width="0" style="14" hidden="1" customWidth="1"/>
    <col min="14092" max="14092" width="8" style="14" customWidth="1"/>
    <col min="14093" max="14095" width="10.7109375" style="14" customWidth="1"/>
    <col min="14096" max="14096" width="8" style="14" customWidth="1"/>
    <col min="14097" max="14099" width="10.7109375" style="14" customWidth="1"/>
    <col min="14100" max="14100" width="8" style="14" customWidth="1"/>
    <col min="14101" max="14102" width="10.5703125" style="14" customWidth="1"/>
    <col min="14103" max="14103" width="10.28515625" style="14" customWidth="1"/>
    <col min="14104" max="14104" width="8" style="14" customWidth="1"/>
    <col min="14105" max="14105" width="11.140625" style="14" bestFit="1" customWidth="1"/>
    <col min="14106" max="14106" width="9.7109375" style="14" customWidth="1"/>
    <col min="14107" max="14107" width="11.140625" style="14" bestFit="1" customWidth="1"/>
    <col min="14108" max="14108" width="8" style="14" customWidth="1"/>
    <col min="14109" max="14109" width="11.140625" style="14" bestFit="1" customWidth="1"/>
    <col min="14110" max="14111" width="10.7109375" style="14" customWidth="1"/>
    <col min="14112" max="14112" width="8" style="14" customWidth="1"/>
    <col min="14113" max="14113" width="11.42578125" style="14" bestFit="1" customWidth="1"/>
    <col min="14114" max="14114" width="10.7109375" style="14" customWidth="1"/>
    <col min="14115" max="14115" width="11.42578125" style="14" customWidth="1"/>
    <col min="14116" max="14116" width="8" style="14" customWidth="1"/>
    <col min="14117" max="14119" width="11.85546875" style="14" customWidth="1"/>
    <col min="14120" max="14120" width="8" style="14" customWidth="1"/>
    <col min="14121" max="14123" width="11.85546875" style="14" customWidth="1"/>
    <col min="14124" max="14124" width="8" style="14" customWidth="1"/>
    <col min="14125" max="14127" width="11.85546875" style="14" customWidth="1"/>
    <col min="14128" max="14128" width="8" style="14" customWidth="1"/>
    <col min="14129" max="14131" width="11.85546875" style="14" customWidth="1"/>
    <col min="14132" max="14132" width="8" style="14" customWidth="1"/>
    <col min="14133" max="14135" width="11.85546875" style="14" customWidth="1"/>
    <col min="14136" max="14136" width="8" style="14" customWidth="1"/>
    <col min="14137" max="14139" width="11.85546875" style="14" customWidth="1"/>
    <col min="14140" max="14140" width="8" style="14" customWidth="1"/>
    <col min="14141" max="14143" width="11.85546875" style="14" customWidth="1"/>
    <col min="14144" max="14144" width="8" style="14" customWidth="1"/>
    <col min="14145" max="14147" width="11.85546875" style="14" customWidth="1"/>
    <col min="14148" max="14148" width="8" style="14" customWidth="1"/>
    <col min="14149" max="14151" width="11.85546875" style="14" customWidth="1"/>
    <col min="14152" max="14152" width="8" style="14" customWidth="1"/>
    <col min="14153" max="14155" width="11.85546875" style="14" customWidth="1"/>
    <col min="14156" max="14156" width="8" style="14" customWidth="1"/>
    <col min="14157" max="14159" width="11.85546875" style="14" customWidth="1"/>
    <col min="14160" max="14160" width="8" style="14" customWidth="1"/>
    <col min="14161" max="14163" width="11.85546875" style="14" customWidth="1"/>
    <col min="14164" max="14164" width="8" style="14" customWidth="1"/>
    <col min="14165" max="14167" width="11.85546875" style="14" customWidth="1"/>
    <col min="14168" max="14168" width="8" style="14" customWidth="1"/>
    <col min="14169" max="14171" width="11.85546875" style="14" customWidth="1"/>
    <col min="14172" max="14172" width="8" style="14" customWidth="1"/>
    <col min="14173" max="14175" width="11.85546875" style="14" customWidth="1"/>
    <col min="14176" max="14176" width="8" style="14" customWidth="1"/>
    <col min="14177" max="14179" width="11.85546875" style="14" customWidth="1"/>
    <col min="14180" max="14180" width="9" style="14" customWidth="1"/>
    <col min="14181" max="14183" width="11.85546875" style="14" customWidth="1"/>
    <col min="14184" max="14184" width="8.140625" style="14" customWidth="1"/>
    <col min="14185" max="14187" width="11.85546875" style="14" customWidth="1"/>
    <col min="14188" max="14336" width="9.140625" style="14"/>
    <col min="14337" max="14337" width="0.85546875" style="14" customWidth="1"/>
    <col min="14338" max="14338" width="3.7109375" style="14" customWidth="1"/>
    <col min="14339" max="14339" width="20.7109375" style="14" customWidth="1"/>
    <col min="14340" max="14340" width="7.28515625" style="14" customWidth="1"/>
    <col min="14341" max="14341" width="11.7109375" style="14" customWidth="1"/>
    <col min="14342" max="14342" width="13.5703125" style="14" bestFit="1" customWidth="1"/>
    <col min="14343" max="14343" width="5.42578125" style="14" customWidth="1"/>
    <col min="14344" max="14347" width="0" style="14" hidden="1" customWidth="1"/>
    <col min="14348" max="14348" width="8" style="14" customWidth="1"/>
    <col min="14349" max="14351" width="10.7109375" style="14" customWidth="1"/>
    <col min="14352" max="14352" width="8" style="14" customWidth="1"/>
    <col min="14353" max="14355" width="10.7109375" style="14" customWidth="1"/>
    <col min="14356" max="14356" width="8" style="14" customWidth="1"/>
    <col min="14357" max="14358" width="10.5703125" style="14" customWidth="1"/>
    <col min="14359" max="14359" width="10.28515625" style="14" customWidth="1"/>
    <col min="14360" max="14360" width="8" style="14" customWidth="1"/>
    <col min="14361" max="14361" width="11.140625" style="14" bestFit="1" customWidth="1"/>
    <col min="14362" max="14362" width="9.7109375" style="14" customWidth="1"/>
    <col min="14363" max="14363" width="11.140625" style="14" bestFit="1" customWidth="1"/>
    <col min="14364" max="14364" width="8" style="14" customWidth="1"/>
    <col min="14365" max="14365" width="11.140625" style="14" bestFit="1" customWidth="1"/>
    <col min="14366" max="14367" width="10.7109375" style="14" customWidth="1"/>
    <col min="14368" max="14368" width="8" style="14" customWidth="1"/>
    <col min="14369" max="14369" width="11.42578125" style="14" bestFit="1" customWidth="1"/>
    <col min="14370" max="14370" width="10.7109375" style="14" customWidth="1"/>
    <col min="14371" max="14371" width="11.42578125" style="14" customWidth="1"/>
    <col min="14372" max="14372" width="8" style="14" customWidth="1"/>
    <col min="14373" max="14375" width="11.85546875" style="14" customWidth="1"/>
    <col min="14376" max="14376" width="8" style="14" customWidth="1"/>
    <col min="14377" max="14379" width="11.85546875" style="14" customWidth="1"/>
    <col min="14380" max="14380" width="8" style="14" customWidth="1"/>
    <col min="14381" max="14383" width="11.85546875" style="14" customWidth="1"/>
    <col min="14384" max="14384" width="8" style="14" customWidth="1"/>
    <col min="14385" max="14387" width="11.85546875" style="14" customWidth="1"/>
    <col min="14388" max="14388" width="8" style="14" customWidth="1"/>
    <col min="14389" max="14391" width="11.85546875" style="14" customWidth="1"/>
    <col min="14392" max="14392" width="8" style="14" customWidth="1"/>
    <col min="14393" max="14395" width="11.85546875" style="14" customWidth="1"/>
    <col min="14396" max="14396" width="8" style="14" customWidth="1"/>
    <col min="14397" max="14399" width="11.85546875" style="14" customWidth="1"/>
    <col min="14400" max="14400" width="8" style="14" customWidth="1"/>
    <col min="14401" max="14403" width="11.85546875" style="14" customWidth="1"/>
    <col min="14404" max="14404" width="8" style="14" customWidth="1"/>
    <col min="14405" max="14407" width="11.85546875" style="14" customWidth="1"/>
    <col min="14408" max="14408" width="8" style="14" customWidth="1"/>
    <col min="14409" max="14411" width="11.85546875" style="14" customWidth="1"/>
    <col min="14412" max="14412" width="8" style="14" customWidth="1"/>
    <col min="14413" max="14415" width="11.85546875" style="14" customWidth="1"/>
    <col min="14416" max="14416" width="8" style="14" customWidth="1"/>
    <col min="14417" max="14419" width="11.85546875" style="14" customWidth="1"/>
    <col min="14420" max="14420" width="8" style="14" customWidth="1"/>
    <col min="14421" max="14423" width="11.85546875" style="14" customWidth="1"/>
    <col min="14424" max="14424" width="8" style="14" customWidth="1"/>
    <col min="14425" max="14427" width="11.85546875" style="14" customWidth="1"/>
    <col min="14428" max="14428" width="8" style="14" customWidth="1"/>
    <col min="14429" max="14431" width="11.85546875" style="14" customWidth="1"/>
    <col min="14432" max="14432" width="8" style="14" customWidth="1"/>
    <col min="14433" max="14435" width="11.85546875" style="14" customWidth="1"/>
    <col min="14436" max="14436" width="9" style="14" customWidth="1"/>
    <col min="14437" max="14439" width="11.85546875" style="14" customWidth="1"/>
    <col min="14440" max="14440" width="8.140625" style="14" customWidth="1"/>
    <col min="14441" max="14443" width="11.85546875" style="14" customWidth="1"/>
    <col min="14444" max="14592" width="9.140625" style="14"/>
    <col min="14593" max="14593" width="0.85546875" style="14" customWidth="1"/>
    <col min="14594" max="14594" width="3.7109375" style="14" customWidth="1"/>
    <col min="14595" max="14595" width="20.7109375" style="14" customWidth="1"/>
    <col min="14596" max="14596" width="7.28515625" style="14" customWidth="1"/>
    <col min="14597" max="14597" width="11.7109375" style="14" customWidth="1"/>
    <col min="14598" max="14598" width="13.5703125" style="14" bestFit="1" customWidth="1"/>
    <col min="14599" max="14599" width="5.42578125" style="14" customWidth="1"/>
    <col min="14600" max="14603" width="0" style="14" hidden="1" customWidth="1"/>
    <col min="14604" max="14604" width="8" style="14" customWidth="1"/>
    <col min="14605" max="14607" width="10.7109375" style="14" customWidth="1"/>
    <col min="14608" max="14608" width="8" style="14" customWidth="1"/>
    <col min="14609" max="14611" width="10.7109375" style="14" customWidth="1"/>
    <col min="14612" max="14612" width="8" style="14" customWidth="1"/>
    <col min="14613" max="14614" width="10.5703125" style="14" customWidth="1"/>
    <col min="14615" max="14615" width="10.28515625" style="14" customWidth="1"/>
    <col min="14616" max="14616" width="8" style="14" customWidth="1"/>
    <col min="14617" max="14617" width="11.140625" style="14" bestFit="1" customWidth="1"/>
    <col min="14618" max="14618" width="9.7109375" style="14" customWidth="1"/>
    <col min="14619" max="14619" width="11.140625" style="14" bestFit="1" customWidth="1"/>
    <col min="14620" max="14620" width="8" style="14" customWidth="1"/>
    <col min="14621" max="14621" width="11.140625" style="14" bestFit="1" customWidth="1"/>
    <col min="14622" max="14623" width="10.7109375" style="14" customWidth="1"/>
    <col min="14624" max="14624" width="8" style="14" customWidth="1"/>
    <col min="14625" max="14625" width="11.42578125" style="14" bestFit="1" customWidth="1"/>
    <col min="14626" max="14626" width="10.7109375" style="14" customWidth="1"/>
    <col min="14627" max="14627" width="11.42578125" style="14" customWidth="1"/>
    <col min="14628" max="14628" width="8" style="14" customWidth="1"/>
    <col min="14629" max="14631" width="11.85546875" style="14" customWidth="1"/>
    <col min="14632" max="14632" width="8" style="14" customWidth="1"/>
    <col min="14633" max="14635" width="11.85546875" style="14" customWidth="1"/>
    <col min="14636" max="14636" width="8" style="14" customWidth="1"/>
    <col min="14637" max="14639" width="11.85546875" style="14" customWidth="1"/>
    <col min="14640" max="14640" width="8" style="14" customWidth="1"/>
    <col min="14641" max="14643" width="11.85546875" style="14" customWidth="1"/>
    <col min="14644" max="14644" width="8" style="14" customWidth="1"/>
    <col min="14645" max="14647" width="11.85546875" style="14" customWidth="1"/>
    <col min="14648" max="14648" width="8" style="14" customWidth="1"/>
    <col min="14649" max="14651" width="11.85546875" style="14" customWidth="1"/>
    <col min="14652" max="14652" width="8" style="14" customWidth="1"/>
    <col min="14653" max="14655" width="11.85546875" style="14" customWidth="1"/>
    <col min="14656" max="14656" width="8" style="14" customWidth="1"/>
    <col min="14657" max="14659" width="11.85546875" style="14" customWidth="1"/>
    <col min="14660" max="14660" width="8" style="14" customWidth="1"/>
    <col min="14661" max="14663" width="11.85546875" style="14" customWidth="1"/>
    <col min="14664" max="14664" width="8" style="14" customWidth="1"/>
    <col min="14665" max="14667" width="11.85546875" style="14" customWidth="1"/>
    <col min="14668" max="14668" width="8" style="14" customWidth="1"/>
    <col min="14669" max="14671" width="11.85546875" style="14" customWidth="1"/>
    <col min="14672" max="14672" width="8" style="14" customWidth="1"/>
    <col min="14673" max="14675" width="11.85546875" style="14" customWidth="1"/>
    <col min="14676" max="14676" width="8" style="14" customWidth="1"/>
    <col min="14677" max="14679" width="11.85546875" style="14" customWidth="1"/>
    <col min="14680" max="14680" width="8" style="14" customWidth="1"/>
    <col min="14681" max="14683" width="11.85546875" style="14" customWidth="1"/>
    <col min="14684" max="14684" width="8" style="14" customWidth="1"/>
    <col min="14685" max="14687" width="11.85546875" style="14" customWidth="1"/>
    <col min="14688" max="14688" width="8" style="14" customWidth="1"/>
    <col min="14689" max="14691" width="11.85546875" style="14" customWidth="1"/>
    <col min="14692" max="14692" width="9" style="14" customWidth="1"/>
    <col min="14693" max="14695" width="11.85546875" style="14" customWidth="1"/>
    <col min="14696" max="14696" width="8.140625" style="14" customWidth="1"/>
    <col min="14697" max="14699" width="11.85546875" style="14" customWidth="1"/>
    <col min="14700" max="14848" width="9.140625" style="14"/>
    <col min="14849" max="14849" width="0.85546875" style="14" customWidth="1"/>
    <col min="14850" max="14850" width="3.7109375" style="14" customWidth="1"/>
    <col min="14851" max="14851" width="20.7109375" style="14" customWidth="1"/>
    <col min="14852" max="14852" width="7.28515625" style="14" customWidth="1"/>
    <col min="14853" max="14853" width="11.7109375" style="14" customWidth="1"/>
    <col min="14854" max="14854" width="13.5703125" style="14" bestFit="1" customWidth="1"/>
    <col min="14855" max="14855" width="5.42578125" style="14" customWidth="1"/>
    <col min="14856" max="14859" width="0" style="14" hidden="1" customWidth="1"/>
    <col min="14860" max="14860" width="8" style="14" customWidth="1"/>
    <col min="14861" max="14863" width="10.7109375" style="14" customWidth="1"/>
    <col min="14864" max="14864" width="8" style="14" customWidth="1"/>
    <col min="14865" max="14867" width="10.7109375" style="14" customWidth="1"/>
    <col min="14868" max="14868" width="8" style="14" customWidth="1"/>
    <col min="14869" max="14870" width="10.5703125" style="14" customWidth="1"/>
    <col min="14871" max="14871" width="10.28515625" style="14" customWidth="1"/>
    <col min="14872" max="14872" width="8" style="14" customWidth="1"/>
    <col min="14873" max="14873" width="11.140625" style="14" bestFit="1" customWidth="1"/>
    <col min="14874" max="14874" width="9.7109375" style="14" customWidth="1"/>
    <col min="14875" max="14875" width="11.140625" style="14" bestFit="1" customWidth="1"/>
    <col min="14876" max="14876" width="8" style="14" customWidth="1"/>
    <col min="14877" max="14877" width="11.140625" style="14" bestFit="1" customWidth="1"/>
    <col min="14878" max="14879" width="10.7109375" style="14" customWidth="1"/>
    <col min="14880" max="14880" width="8" style="14" customWidth="1"/>
    <col min="14881" max="14881" width="11.42578125" style="14" bestFit="1" customWidth="1"/>
    <col min="14882" max="14882" width="10.7109375" style="14" customWidth="1"/>
    <col min="14883" max="14883" width="11.42578125" style="14" customWidth="1"/>
    <col min="14884" max="14884" width="8" style="14" customWidth="1"/>
    <col min="14885" max="14887" width="11.85546875" style="14" customWidth="1"/>
    <col min="14888" max="14888" width="8" style="14" customWidth="1"/>
    <col min="14889" max="14891" width="11.85546875" style="14" customWidth="1"/>
    <col min="14892" max="14892" width="8" style="14" customWidth="1"/>
    <col min="14893" max="14895" width="11.85546875" style="14" customWidth="1"/>
    <col min="14896" max="14896" width="8" style="14" customWidth="1"/>
    <col min="14897" max="14899" width="11.85546875" style="14" customWidth="1"/>
    <col min="14900" max="14900" width="8" style="14" customWidth="1"/>
    <col min="14901" max="14903" width="11.85546875" style="14" customWidth="1"/>
    <col min="14904" max="14904" width="8" style="14" customWidth="1"/>
    <col min="14905" max="14907" width="11.85546875" style="14" customWidth="1"/>
    <col min="14908" max="14908" width="8" style="14" customWidth="1"/>
    <col min="14909" max="14911" width="11.85546875" style="14" customWidth="1"/>
    <col min="14912" max="14912" width="8" style="14" customWidth="1"/>
    <col min="14913" max="14915" width="11.85546875" style="14" customWidth="1"/>
    <col min="14916" max="14916" width="8" style="14" customWidth="1"/>
    <col min="14917" max="14919" width="11.85546875" style="14" customWidth="1"/>
    <col min="14920" max="14920" width="8" style="14" customWidth="1"/>
    <col min="14921" max="14923" width="11.85546875" style="14" customWidth="1"/>
    <col min="14924" max="14924" width="8" style="14" customWidth="1"/>
    <col min="14925" max="14927" width="11.85546875" style="14" customWidth="1"/>
    <col min="14928" max="14928" width="8" style="14" customWidth="1"/>
    <col min="14929" max="14931" width="11.85546875" style="14" customWidth="1"/>
    <col min="14932" max="14932" width="8" style="14" customWidth="1"/>
    <col min="14933" max="14935" width="11.85546875" style="14" customWidth="1"/>
    <col min="14936" max="14936" width="8" style="14" customWidth="1"/>
    <col min="14937" max="14939" width="11.85546875" style="14" customWidth="1"/>
    <col min="14940" max="14940" width="8" style="14" customWidth="1"/>
    <col min="14941" max="14943" width="11.85546875" style="14" customWidth="1"/>
    <col min="14944" max="14944" width="8" style="14" customWidth="1"/>
    <col min="14945" max="14947" width="11.85546875" style="14" customWidth="1"/>
    <col min="14948" max="14948" width="9" style="14" customWidth="1"/>
    <col min="14949" max="14951" width="11.85546875" style="14" customWidth="1"/>
    <col min="14952" max="14952" width="8.140625" style="14" customWidth="1"/>
    <col min="14953" max="14955" width="11.85546875" style="14" customWidth="1"/>
    <col min="14956" max="15104" width="9.140625" style="14"/>
    <col min="15105" max="15105" width="0.85546875" style="14" customWidth="1"/>
    <col min="15106" max="15106" width="3.7109375" style="14" customWidth="1"/>
    <col min="15107" max="15107" width="20.7109375" style="14" customWidth="1"/>
    <col min="15108" max="15108" width="7.28515625" style="14" customWidth="1"/>
    <col min="15109" max="15109" width="11.7109375" style="14" customWidth="1"/>
    <col min="15110" max="15110" width="13.5703125" style="14" bestFit="1" customWidth="1"/>
    <col min="15111" max="15111" width="5.42578125" style="14" customWidth="1"/>
    <col min="15112" max="15115" width="0" style="14" hidden="1" customWidth="1"/>
    <col min="15116" max="15116" width="8" style="14" customWidth="1"/>
    <col min="15117" max="15119" width="10.7109375" style="14" customWidth="1"/>
    <col min="15120" max="15120" width="8" style="14" customWidth="1"/>
    <col min="15121" max="15123" width="10.7109375" style="14" customWidth="1"/>
    <col min="15124" max="15124" width="8" style="14" customWidth="1"/>
    <col min="15125" max="15126" width="10.5703125" style="14" customWidth="1"/>
    <col min="15127" max="15127" width="10.28515625" style="14" customWidth="1"/>
    <col min="15128" max="15128" width="8" style="14" customWidth="1"/>
    <col min="15129" max="15129" width="11.140625" style="14" bestFit="1" customWidth="1"/>
    <col min="15130" max="15130" width="9.7109375" style="14" customWidth="1"/>
    <col min="15131" max="15131" width="11.140625" style="14" bestFit="1" customWidth="1"/>
    <col min="15132" max="15132" width="8" style="14" customWidth="1"/>
    <col min="15133" max="15133" width="11.140625" style="14" bestFit="1" customWidth="1"/>
    <col min="15134" max="15135" width="10.7109375" style="14" customWidth="1"/>
    <col min="15136" max="15136" width="8" style="14" customWidth="1"/>
    <col min="15137" max="15137" width="11.42578125" style="14" bestFit="1" customWidth="1"/>
    <col min="15138" max="15138" width="10.7109375" style="14" customWidth="1"/>
    <col min="15139" max="15139" width="11.42578125" style="14" customWidth="1"/>
    <col min="15140" max="15140" width="8" style="14" customWidth="1"/>
    <col min="15141" max="15143" width="11.85546875" style="14" customWidth="1"/>
    <col min="15144" max="15144" width="8" style="14" customWidth="1"/>
    <col min="15145" max="15147" width="11.85546875" style="14" customWidth="1"/>
    <col min="15148" max="15148" width="8" style="14" customWidth="1"/>
    <col min="15149" max="15151" width="11.85546875" style="14" customWidth="1"/>
    <col min="15152" max="15152" width="8" style="14" customWidth="1"/>
    <col min="15153" max="15155" width="11.85546875" style="14" customWidth="1"/>
    <col min="15156" max="15156" width="8" style="14" customWidth="1"/>
    <col min="15157" max="15159" width="11.85546875" style="14" customWidth="1"/>
    <col min="15160" max="15160" width="8" style="14" customWidth="1"/>
    <col min="15161" max="15163" width="11.85546875" style="14" customWidth="1"/>
    <col min="15164" max="15164" width="8" style="14" customWidth="1"/>
    <col min="15165" max="15167" width="11.85546875" style="14" customWidth="1"/>
    <col min="15168" max="15168" width="8" style="14" customWidth="1"/>
    <col min="15169" max="15171" width="11.85546875" style="14" customWidth="1"/>
    <col min="15172" max="15172" width="8" style="14" customWidth="1"/>
    <col min="15173" max="15175" width="11.85546875" style="14" customWidth="1"/>
    <col min="15176" max="15176" width="8" style="14" customWidth="1"/>
    <col min="15177" max="15179" width="11.85546875" style="14" customWidth="1"/>
    <col min="15180" max="15180" width="8" style="14" customWidth="1"/>
    <col min="15181" max="15183" width="11.85546875" style="14" customWidth="1"/>
    <col min="15184" max="15184" width="8" style="14" customWidth="1"/>
    <col min="15185" max="15187" width="11.85546875" style="14" customWidth="1"/>
    <col min="15188" max="15188" width="8" style="14" customWidth="1"/>
    <col min="15189" max="15191" width="11.85546875" style="14" customWidth="1"/>
    <col min="15192" max="15192" width="8" style="14" customWidth="1"/>
    <col min="15193" max="15195" width="11.85546875" style="14" customWidth="1"/>
    <col min="15196" max="15196" width="8" style="14" customWidth="1"/>
    <col min="15197" max="15199" width="11.85546875" style="14" customWidth="1"/>
    <col min="15200" max="15200" width="8" style="14" customWidth="1"/>
    <col min="15201" max="15203" width="11.85546875" style="14" customWidth="1"/>
    <col min="15204" max="15204" width="9" style="14" customWidth="1"/>
    <col min="15205" max="15207" width="11.85546875" style="14" customWidth="1"/>
    <col min="15208" max="15208" width="8.140625" style="14" customWidth="1"/>
    <col min="15209" max="15211" width="11.85546875" style="14" customWidth="1"/>
    <col min="15212" max="15360" width="9.140625" style="14"/>
    <col min="15361" max="15361" width="0.85546875" style="14" customWidth="1"/>
    <col min="15362" max="15362" width="3.7109375" style="14" customWidth="1"/>
    <col min="15363" max="15363" width="20.7109375" style="14" customWidth="1"/>
    <col min="15364" max="15364" width="7.28515625" style="14" customWidth="1"/>
    <col min="15365" max="15365" width="11.7109375" style="14" customWidth="1"/>
    <col min="15366" max="15366" width="13.5703125" style="14" bestFit="1" customWidth="1"/>
    <col min="15367" max="15367" width="5.42578125" style="14" customWidth="1"/>
    <col min="15368" max="15371" width="0" style="14" hidden="1" customWidth="1"/>
    <col min="15372" max="15372" width="8" style="14" customWidth="1"/>
    <col min="15373" max="15375" width="10.7109375" style="14" customWidth="1"/>
    <col min="15376" max="15376" width="8" style="14" customWidth="1"/>
    <col min="15377" max="15379" width="10.7109375" style="14" customWidth="1"/>
    <col min="15380" max="15380" width="8" style="14" customWidth="1"/>
    <col min="15381" max="15382" width="10.5703125" style="14" customWidth="1"/>
    <col min="15383" max="15383" width="10.28515625" style="14" customWidth="1"/>
    <col min="15384" max="15384" width="8" style="14" customWidth="1"/>
    <col min="15385" max="15385" width="11.140625" style="14" bestFit="1" customWidth="1"/>
    <col min="15386" max="15386" width="9.7109375" style="14" customWidth="1"/>
    <col min="15387" max="15387" width="11.140625" style="14" bestFit="1" customWidth="1"/>
    <col min="15388" max="15388" width="8" style="14" customWidth="1"/>
    <col min="15389" max="15389" width="11.140625" style="14" bestFit="1" customWidth="1"/>
    <col min="15390" max="15391" width="10.7109375" style="14" customWidth="1"/>
    <col min="15392" max="15392" width="8" style="14" customWidth="1"/>
    <col min="15393" max="15393" width="11.42578125" style="14" bestFit="1" customWidth="1"/>
    <col min="15394" max="15394" width="10.7109375" style="14" customWidth="1"/>
    <col min="15395" max="15395" width="11.42578125" style="14" customWidth="1"/>
    <col min="15396" max="15396" width="8" style="14" customWidth="1"/>
    <col min="15397" max="15399" width="11.85546875" style="14" customWidth="1"/>
    <col min="15400" max="15400" width="8" style="14" customWidth="1"/>
    <col min="15401" max="15403" width="11.85546875" style="14" customWidth="1"/>
    <col min="15404" max="15404" width="8" style="14" customWidth="1"/>
    <col min="15405" max="15407" width="11.85546875" style="14" customWidth="1"/>
    <col min="15408" max="15408" width="8" style="14" customWidth="1"/>
    <col min="15409" max="15411" width="11.85546875" style="14" customWidth="1"/>
    <col min="15412" max="15412" width="8" style="14" customWidth="1"/>
    <col min="15413" max="15415" width="11.85546875" style="14" customWidth="1"/>
    <col min="15416" max="15416" width="8" style="14" customWidth="1"/>
    <col min="15417" max="15419" width="11.85546875" style="14" customWidth="1"/>
    <col min="15420" max="15420" width="8" style="14" customWidth="1"/>
    <col min="15421" max="15423" width="11.85546875" style="14" customWidth="1"/>
    <col min="15424" max="15424" width="8" style="14" customWidth="1"/>
    <col min="15425" max="15427" width="11.85546875" style="14" customWidth="1"/>
    <col min="15428" max="15428" width="8" style="14" customWidth="1"/>
    <col min="15429" max="15431" width="11.85546875" style="14" customWidth="1"/>
    <col min="15432" max="15432" width="8" style="14" customWidth="1"/>
    <col min="15433" max="15435" width="11.85546875" style="14" customWidth="1"/>
    <col min="15436" max="15436" width="8" style="14" customWidth="1"/>
    <col min="15437" max="15439" width="11.85546875" style="14" customWidth="1"/>
    <col min="15440" max="15440" width="8" style="14" customWidth="1"/>
    <col min="15441" max="15443" width="11.85546875" style="14" customWidth="1"/>
    <col min="15444" max="15444" width="8" style="14" customWidth="1"/>
    <col min="15445" max="15447" width="11.85546875" style="14" customWidth="1"/>
    <col min="15448" max="15448" width="8" style="14" customWidth="1"/>
    <col min="15449" max="15451" width="11.85546875" style="14" customWidth="1"/>
    <col min="15452" max="15452" width="8" style="14" customWidth="1"/>
    <col min="15453" max="15455" width="11.85546875" style="14" customWidth="1"/>
    <col min="15456" max="15456" width="8" style="14" customWidth="1"/>
    <col min="15457" max="15459" width="11.85546875" style="14" customWidth="1"/>
    <col min="15460" max="15460" width="9" style="14" customWidth="1"/>
    <col min="15461" max="15463" width="11.85546875" style="14" customWidth="1"/>
    <col min="15464" max="15464" width="8.140625" style="14" customWidth="1"/>
    <col min="15465" max="15467" width="11.85546875" style="14" customWidth="1"/>
    <col min="15468" max="15616" width="9.140625" style="14"/>
    <col min="15617" max="15617" width="0.85546875" style="14" customWidth="1"/>
    <col min="15618" max="15618" width="3.7109375" style="14" customWidth="1"/>
    <col min="15619" max="15619" width="20.7109375" style="14" customWidth="1"/>
    <col min="15620" max="15620" width="7.28515625" style="14" customWidth="1"/>
    <col min="15621" max="15621" width="11.7109375" style="14" customWidth="1"/>
    <col min="15622" max="15622" width="13.5703125" style="14" bestFit="1" customWidth="1"/>
    <col min="15623" max="15623" width="5.42578125" style="14" customWidth="1"/>
    <col min="15624" max="15627" width="0" style="14" hidden="1" customWidth="1"/>
    <col min="15628" max="15628" width="8" style="14" customWidth="1"/>
    <col min="15629" max="15631" width="10.7109375" style="14" customWidth="1"/>
    <col min="15632" max="15632" width="8" style="14" customWidth="1"/>
    <col min="15633" max="15635" width="10.7109375" style="14" customWidth="1"/>
    <col min="15636" max="15636" width="8" style="14" customWidth="1"/>
    <col min="15637" max="15638" width="10.5703125" style="14" customWidth="1"/>
    <col min="15639" max="15639" width="10.28515625" style="14" customWidth="1"/>
    <col min="15640" max="15640" width="8" style="14" customWidth="1"/>
    <col min="15641" max="15641" width="11.140625" style="14" bestFit="1" customWidth="1"/>
    <col min="15642" max="15642" width="9.7109375" style="14" customWidth="1"/>
    <col min="15643" max="15643" width="11.140625" style="14" bestFit="1" customWidth="1"/>
    <col min="15644" max="15644" width="8" style="14" customWidth="1"/>
    <col min="15645" max="15645" width="11.140625" style="14" bestFit="1" customWidth="1"/>
    <col min="15646" max="15647" width="10.7109375" style="14" customWidth="1"/>
    <col min="15648" max="15648" width="8" style="14" customWidth="1"/>
    <col min="15649" max="15649" width="11.42578125" style="14" bestFit="1" customWidth="1"/>
    <col min="15650" max="15650" width="10.7109375" style="14" customWidth="1"/>
    <col min="15651" max="15651" width="11.42578125" style="14" customWidth="1"/>
    <col min="15652" max="15652" width="8" style="14" customWidth="1"/>
    <col min="15653" max="15655" width="11.85546875" style="14" customWidth="1"/>
    <col min="15656" max="15656" width="8" style="14" customWidth="1"/>
    <col min="15657" max="15659" width="11.85546875" style="14" customWidth="1"/>
    <col min="15660" max="15660" width="8" style="14" customWidth="1"/>
    <col min="15661" max="15663" width="11.85546875" style="14" customWidth="1"/>
    <col min="15664" max="15664" width="8" style="14" customWidth="1"/>
    <col min="15665" max="15667" width="11.85546875" style="14" customWidth="1"/>
    <col min="15668" max="15668" width="8" style="14" customWidth="1"/>
    <col min="15669" max="15671" width="11.85546875" style="14" customWidth="1"/>
    <col min="15672" max="15672" width="8" style="14" customWidth="1"/>
    <col min="15673" max="15675" width="11.85546875" style="14" customWidth="1"/>
    <col min="15676" max="15676" width="8" style="14" customWidth="1"/>
    <col min="15677" max="15679" width="11.85546875" style="14" customWidth="1"/>
    <col min="15680" max="15680" width="8" style="14" customWidth="1"/>
    <col min="15681" max="15683" width="11.85546875" style="14" customWidth="1"/>
    <col min="15684" max="15684" width="8" style="14" customWidth="1"/>
    <col min="15685" max="15687" width="11.85546875" style="14" customWidth="1"/>
    <col min="15688" max="15688" width="8" style="14" customWidth="1"/>
    <col min="15689" max="15691" width="11.85546875" style="14" customWidth="1"/>
    <col min="15692" max="15692" width="8" style="14" customWidth="1"/>
    <col min="15693" max="15695" width="11.85546875" style="14" customWidth="1"/>
    <col min="15696" max="15696" width="8" style="14" customWidth="1"/>
    <col min="15697" max="15699" width="11.85546875" style="14" customWidth="1"/>
    <col min="15700" max="15700" width="8" style="14" customWidth="1"/>
    <col min="15701" max="15703" width="11.85546875" style="14" customWidth="1"/>
    <col min="15704" max="15704" width="8" style="14" customWidth="1"/>
    <col min="15705" max="15707" width="11.85546875" style="14" customWidth="1"/>
    <col min="15708" max="15708" width="8" style="14" customWidth="1"/>
    <col min="15709" max="15711" width="11.85546875" style="14" customWidth="1"/>
    <col min="15712" max="15712" width="8" style="14" customWidth="1"/>
    <col min="15713" max="15715" width="11.85546875" style="14" customWidth="1"/>
    <col min="15716" max="15716" width="9" style="14" customWidth="1"/>
    <col min="15717" max="15719" width="11.85546875" style="14" customWidth="1"/>
    <col min="15720" max="15720" width="8.140625" style="14" customWidth="1"/>
    <col min="15721" max="15723" width="11.85546875" style="14" customWidth="1"/>
    <col min="15724" max="15872" width="9.140625" style="14"/>
    <col min="15873" max="15873" width="0.85546875" style="14" customWidth="1"/>
    <col min="15874" max="15874" width="3.7109375" style="14" customWidth="1"/>
    <col min="15875" max="15875" width="20.7109375" style="14" customWidth="1"/>
    <col min="15876" max="15876" width="7.28515625" style="14" customWidth="1"/>
    <col min="15877" max="15877" width="11.7109375" style="14" customWidth="1"/>
    <col min="15878" max="15878" width="13.5703125" style="14" bestFit="1" customWidth="1"/>
    <col min="15879" max="15879" width="5.42578125" style="14" customWidth="1"/>
    <col min="15880" max="15883" width="0" style="14" hidden="1" customWidth="1"/>
    <col min="15884" max="15884" width="8" style="14" customWidth="1"/>
    <col min="15885" max="15887" width="10.7109375" style="14" customWidth="1"/>
    <col min="15888" max="15888" width="8" style="14" customWidth="1"/>
    <col min="15889" max="15891" width="10.7109375" style="14" customWidth="1"/>
    <col min="15892" max="15892" width="8" style="14" customWidth="1"/>
    <col min="15893" max="15894" width="10.5703125" style="14" customWidth="1"/>
    <col min="15895" max="15895" width="10.28515625" style="14" customWidth="1"/>
    <col min="15896" max="15896" width="8" style="14" customWidth="1"/>
    <col min="15897" max="15897" width="11.140625" style="14" bestFit="1" customWidth="1"/>
    <col min="15898" max="15898" width="9.7109375" style="14" customWidth="1"/>
    <col min="15899" max="15899" width="11.140625" style="14" bestFit="1" customWidth="1"/>
    <col min="15900" max="15900" width="8" style="14" customWidth="1"/>
    <col min="15901" max="15901" width="11.140625" style="14" bestFit="1" customWidth="1"/>
    <col min="15902" max="15903" width="10.7109375" style="14" customWidth="1"/>
    <col min="15904" max="15904" width="8" style="14" customWidth="1"/>
    <col min="15905" max="15905" width="11.42578125" style="14" bestFit="1" customWidth="1"/>
    <col min="15906" max="15906" width="10.7109375" style="14" customWidth="1"/>
    <col min="15907" max="15907" width="11.42578125" style="14" customWidth="1"/>
    <col min="15908" max="15908" width="8" style="14" customWidth="1"/>
    <col min="15909" max="15911" width="11.85546875" style="14" customWidth="1"/>
    <col min="15912" max="15912" width="8" style="14" customWidth="1"/>
    <col min="15913" max="15915" width="11.85546875" style="14" customWidth="1"/>
    <col min="15916" max="15916" width="8" style="14" customWidth="1"/>
    <col min="15917" max="15919" width="11.85546875" style="14" customWidth="1"/>
    <col min="15920" max="15920" width="8" style="14" customWidth="1"/>
    <col min="15921" max="15923" width="11.85546875" style="14" customWidth="1"/>
    <col min="15924" max="15924" width="8" style="14" customWidth="1"/>
    <col min="15925" max="15927" width="11.85546875" style="14" customWidth="1"/>
    <col min="15928" max="15928" width="8" style="14" customWidth="1"/>
    <col min="15929" max="15931" width="11.85546875" style="14" customWidth="1"/>
    <col min="15932" max="15932" width="8" style="14" customWidth="1"/>
    <col min="15933" max="15935" width="11.85546875" style="14" customWidth="1"/>
    <col min="15936" max="15936" width="8" style="14" customWidth="1"/>
    <col min="15937" max="15939" width="11.85546875" style="14" customWidth="1"/>
    <col min="15940" max="15940" width="8" style="14" customWidth="1"/>
    <col min="15941" max="15943" width="11.85546875" style="14" customWidth="1"/>
    <col min="15944" max="15944" width="8" style="14" customWidth="1"/>
    <col min="15945" max="15947" width="11.85546875" style="14" customWidth="1"/>
    <col min="15948" max="15948" width="8" style="14" customWidth="1"/>
    <col min="15949" max="15951" width="11.85546875" style="14" customWidth="1"/>
    <col min="15952" max="15952" width="8" style="14" customWidth="1"/>
    <col min="15953" max="15955" width="11.85546875" style="14" customWidth="1"/>
    <col min="15956" max="15956" width="8" style="14" customWidth="1"/>
    <col min="15957" max="15959" width="11.85546875" style="14" customWidth="1"/>
    <col min="15960" max="15960" width="8" style="14" customWidth="1"/>
    <col min="15961" max="15963" width="11.85546875" style="14" customWidth="1"/>
    <col min="15964" max="15964" width="8" style="14" customWidth="1"/>
    <col min="15965" max="15967" width="11.85546875" style="14" customWidth="1"/>
    <col min="15968" max="15968" width="8" style="14" customWidth="1"/>
    <col min="15969" max="15971" width="11.85546875" style="14" customWidth="1"/>
    <col min="15972" max="15972" width="9" style="14" customWidth="1"/>
    <col min="15973" max="15975" width="11.85546875" style="14" customWidth="1"/>
    <col min="15976" max="15976" width="8.140625" style="14" customWidth="1"/>
    <col min="15977" max="15979" width="11.85546875" style="14" customWidth="1"/>
    <col min="15980" max="16128" width="9.140625" style="14"/>
    <col min="16129" max="16129" width="0.85546875" style="14" customWidth="1"/>
    <col min="16130" max="16130" width="3.7109375" style="14" customWidth="1"/>
    <col min="16131" max="16131" width="20.7109375" style="14" customWidth="1"/>
    <col min="16132" max="16132" width="7.28515625" style="14" customWidth="1"/>
    <col min="16133" max="16133" width="11.7109375" style="14" customWidth="1"/>
    <col min="16134" max="16134" width="13.5703125" style="14" bestFit="1" customWidth="1"/>
    <col min="16135" max="16135" width="5.42578125" style="14" customWidth="1"/>
    <col min="16136" max="16139" width="0" style="14" hidden="1" customWidth="1"/>
    <col min="16140" max="16140" width="8" style="14" customWidth="1"/>
    <col min="16141" max="16143" width="10.7109375" style="14" customWidth="1"/>
    <col min="16144" max="16144" width="8" style="14" customWidth="1"/>
    <col min="16145" max="16147" width="10.7109375" style="14" customWidth="1"/>
    <col min="16148" max="16148" width="8" style="14" customWidth="1"/>
    <col min="16149" max="16150" width="10.5703125" style="14" customWidth="1"/>
    <col min="16151" max="16151" width="10.28515625" style="14" customWidth="1"/>
    <col min="16152" max="16152" width="8" style="14" customWidth="1"/>
    <col min="16153" max="16153" width="11.140625" style="14" bestFit="1" customWidth="1"/>
    <col min="16154" max="16154" width="9.7109375" style="14" customWidth="1"/>
    <col min="16155" max="16155" width="11.140625" style="14" bestFit="1" customWidth="1"/>
    <col min="16156" max="16156" width="8" style="14" customWidth="1"/>
    <col min="16157" max="16157" width="11.140625" style="14" bestFit="1" customWidth="1"/>
    <col min="16158" max="16159" width="10.7109375" style="14" customWidth="1"/>
    <col min="16160" max="16160" width="8" style="14" customWidth="1"/>
    <col min="16161" max="16161" width="11.42578125" style="14" bestFit="1" customWidth="1"/>
    <col min="16162" max="16162" width="10.7109375" style="14" customWidth="1"/>
    <col min="16163" max="16163" width="11.42578125" style="14" customWidth="1"/>
    <col min="16164" max="16164" width="8" style="14" customWidth="1"/>
    <col min="16165" max="16167" width="11.85546875" style="14" customWidth="1"/>
    <col min="16168" max="16168" width="8" style="14" customWidth="1"/>
    <col min="16169" max="16171" width="11.85546875" style="14" customWidth="1"/>
    <col min="16172" max="16172" width="8" style="14" customWidth="1"/>
    <col min="16173" max="16175" width="11.85546875" style="14" customWidth="1"/>
    <col min="16176" max="16176" width="8" style="14" customWidth="1"/>
    <col min="16177" max="16179" width="11.85546875" style="14" customWidth="1"/>
    <col min="16180" max="16180" width="8" style="14" customWidth="1"/>
    <col min="16181" max="16183" width="11.85546875" style="14" customWidth="1"/>
    <col min="16184" max="16184" width="8" style="14" customWidth="1"/>
    <col min="16185" max="16187" width="11.85546875" style="14" customWidth="1"/>
    <col min="16188" max="16188" width="8" style="14" customWidth="1"/>
    <col min="16189" max="16191" width="11.85546875" style="14" customWidth="1"/>
    <col min="16192" max="16192" width="8" style="14" customWidth="1"/>
    <col min="16193" max="16195" width="11.85546875" style="14" customWidth="1"/>
    <col min="16196" max="16196" width="8" style="14" customWidth="1"/>
    <col min="16197" max="16199" width="11.85546875" style="14" customWidth="1"/>
    <col min="16200" max="16200" width="8" style="14" customWidth="1"/>
    <col min="16201" max="16203" width="11.85546875" style="14" customWidth="1"/>
    <col min="16204" max="16204" width="8" style="14" customWidth="1"/>
    <col min="16205" max="16207" width="11.85546875" style="14" customWidth="1"/>
    <col min="16208" max="16208" width="8" style="14" customWidth="1"/>
    <col min="16209" max="16211" width="11.85546875" style="14" customWidth="1"/>
    <col min="16212" max="16212" width="8" style="14" customWidth="1"/>
    <col min="16213" max="16215" width="11.85546875" style="14" customWidth="1"/>
    <col min="16216" max="16216" width="8" style="14" customWidth="1"/>
    <col min="16217" max="16219" width="11.85546875" style="14" customWidth="1"/>
    <col min="16220" max="16220" width="8" style="14" customWidth="1"/>
    <col min="16221" max="16223" width="11.85546875" style="14" customWidth="1"/>
    <col min="16224" max="16224" width="8" style="14" customWidth="1"/>
    <col min="16225" max="16227" width="11.85546875" style="14" customWidth="1"/>
    <col min="16228" max="16228" width="9" style="14" customWidth="1"/>
    <col min="16229" max="16231" width="11.85546875" style="14" customWidth="1"/>
    <col min="16232" max="16232" width="8.140625" style="14" customWidth="1"/>
    <col min="16233" max="16235" width="11.85546875" style="14" customWidth="1"/>
    <col min="16236" max="16384" width="9.140625" style="14"/>
  </cols>
  <sheetData>
    <row r="2" spans="1:115">
      <c r="D2" s="90"/>
    </row>
    <row r="3" spans="1:115" ht="12.75" customHeight="1">
      <c r="A3" s="263" t="s">
        <v>1633</v>
      </c>
      <c r="B3" s="264"/>
      <c r="C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</row>
    <row r="4" spans="1:115">
      <c r="B4" s="177" t="s">
        <v>1634</v>
      </c>
      <c r="AJ4"/>
      <c r="AK4"/>
      <c r="AL4"/>
      <c r="AM4"/>
      <c r="AN4"/>
      <c r="AO4"/>
      <c r="AP4"/>
      <c r="AQ4"/>
    </row>
    <row r="5" spans="1:115" ht="12.75" customHeight="1">
      <c r="B5" s="177" t="s">
        <v>1635</v>
      </c>
      <c r="E5" s="182"/>
      <c r="F5" s="182"/>
      <c r="G5" s="183"/>
      <c r="H5" s="183"/>
      <c r="I5" s="183"/>
      <c r="J5" s="183"/>
      <c r="K5" s="183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265"/>
      <c r="Y5" s="266"/>
      <c r="Z5" s="266"/>
      <c r="AA5" s="266"/>
      <c r="AB5" s="266"/>
      <c r="AC5" s="266" t="s">
        <v>1619</v>
      </c>
      <c r="AD5" s="266"/>
      <c r="AE5" s="266"/>
      <c r="AF5" s="266"/>
      <c r="AG5" s="266"/>
      <c r="AH5" s="266"/>
      <c r="AI5" s="266"/>
      <c r="AJ5"/>
      <c r="AK5"/>
      <c r="AL5"/>
      <c r="AM5"/>
      <c r="AN5"/>
      <c r="AO5"/>
      <c r="AP5"/>
      <c r="AQ5"/>
    </row>
    <row r="6" spans="1:115">
      <c r="B6" s="189" t="str">
        <f>[2]QCI!B5</f>
        <v>Nº do CT</v>
      </c>
      <c r="C6" s="267"/>
      <c r="D6" s="191" t="str">
        <f>[2]QCI!H5</f>
        <v>Proponente/Tomador</v>
      </c>
      <c r="E6" s="257"/>
      <c r="F6" s="192"/>
      <c r="G6" s="193"/>
      <c r="H6" s="193"/>
      <c r="I6" s="193"/>
      <c r="J6" s="193"/>
      <c r="K6" s="193"/>
      <c r="L6" s="14" t="str">
        <f>[2]QCI!O5</f>
        <v>Município/UF</v>
      </c>
      <c r="M6" s="97"/>
      <c r="N6" s="190"/>
      <c r="O6" s="97"/>
      <c r="P6" s="189" t="str">
        <f>[2]QCI!U5</f>
        <v>Empreendimento ( nome/apelido)</v>
      </c>
      <c r="Q6" s="97"/>
      <c r="R6" s="97"/>
      <c r="S6" s="97"/>
      <c r="T6" s="97"/>
      <c r="U6" s="97"/>
      <c r="V6"/>
      <c r="W6" s="190"/>
      <c r="X6" s="97"/>
      <c r="Y6" s="97"/>
      <c r="Z6" s="190"/>
      <c r="AA6" s="97"/>
      <c r="AB6" s="97"/>
      <c r="AC6" s="97"/>
      <c r="AD6" s="97"/>
      <c r="AE6" s="97"/>
      <c r="AF6" s="97"/>
      <c r="AG6" s="97"/>
      <c r="AH6" s="97"/>
      <c r="AI6" s="190"/>
      <c r="AJ6"/>
      <c r="AK6"/>
      <c r="AL6"/>
      <c r="AM6"/>
      <c r="AN6"/>
      <c r="AO6"/>
      <c r="AP6"/>
      <c r="AQ6"/>
      <c r="AR6" s="190"/>
      <c r="AS6" s="190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90"/>
      <c r="BO6" s="190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/>
      <c r="CA6" s="190"/>
      <c r="CB6" s="190"/>
      <c r="CC6" s="190"/>
      <c r="CD6" s="190"/>
      <c r="CE6" s="190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90"/>
      <c r="CT6" s="190"/>
      <c r="CU6" s="190"/>
      <c r="CV6" s="190"/>
      <c r="CW6" s="190"/>
      <c r="CX6" s="190"/>
      <c r="CY6" s="190"/>
      <c r="CZ6" s="190"/>
      <c r="DA6" s="190"/>
      <c r="DB6" s="190"/>
      <c r="DC6" s="190"/>
    </row>
    <row r="7" spans="1:115" s="190" customFormat="1">
      <c r="B7" s="509" t="s">
        <v>1559</v>
      </c>
      <c r="C7" s="510"/>
      <c r="D7" s="509" t="str">
        <f>[2]QCI!H6</f>
        <v>Secretaria de Estado de Cultura-RJ</v>
      </c>
      <c r="E7" s="511"/>
      <c r="F7" s="511"/>
      <c r="G7" s="511"/>
      <c r="H7" s="268"/>
      <c r="I7" s="268"/>
      <c r="J7" s="268"/>
      <c r="K7" s="268"/>
      <c r="L7" s="509" t="s">
        <v>1561</v>
      </c>
      <c r="M7" s="511"/>
      <c r="N7" s="511"/>
      <c r="O7" s="510"/>
      <c r="P7" s="509" t="str">
        <f>[2]QCI!U6</f>
        <v>Cinema da Cidade</v>
      </c>
      <c r="Q7" s="511"/>
      <c r="R7" s="511"/>
      <c r="S7" s="510"/>
      <c r="T7"/>
      <c r="U7"/>
      <c r="V7"/>
      <c r="W7" s="14"/>
      <c r="X7" s="187"/>
      <c r="Y7" s="196"/>
      <c r="Z7" s="196"/>
      <c r="AA7" s="196"/>
      <c r="AB7" s="196"/>
      <c r="AC7" s="196"/>
      <c r="AD7" s="196"/>
      <c r="AE7" s="196"/>
      <c r="AF7" s="196"/>
      <c r="AG7" s="196"/>
      <c r="AH7" s="269"/>
      <c r="AI7" s="14"/>
      <c r="AJ7"/>
      <c r="AK7"/>
      <c r="AL7"/>
      <c r="AM7"/>
      <c r="AN7"/>
      <c r="AO7"/>
      <c r="AP7"/>
      <c r="AQ7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</row>
    <row r="8" spans="1:115" ht="3.75" customHeight="1">
      <c r="M8"/>
      <c r="N8"/>
      <c r="O8"/>
      <c r="P8"/>
      <c r="Q8"/>
      <c r="R8"/>
      <c r="S8"/>
      <c r="T8"/>
      <c r="U8"/>
    </row>
    <row r="9" spans="1:115">
      <c r="B9" s="96" t="str">
        <f>[2]QCI!O8</f>
        <v>Programa/Modalidade/Ação</v>
      </c>
      <c r="D9" s="102"/>
      <c r="E9" s="102"/>
      <c r="F9" s="102"/>
      <c r="G9" s="193"/>
      <c r="H9" s="193"/>
      <c r="I9" s="193"/>
      <c r="J9" s="193"/>
      <c r="K9" s="193"/>
      <c r="L9" s="191" t="str">
        <f>[2]CronogFF!BT10</f>
        <v>Aprovação  (data)</v>
      </c>
      <c r="M9" s="102"/>
      <c r="N9" s="197" t="str">
        <f>[2]CronogFF!BX10</f>
        <v>Mês cronog</v>
      </c>
      <c r="O9" s="102"/>
      <c r="P9" s="191" t="str">
        <f>[2]CronogFF!CB10</f>
        <v>Fim vigência (data)</v>
      </c>
      <c r="Q9" s="102"/>
      <c r="R9" s="197" t="s">
        <v>1624</v>
      </c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/>
      <c r="AK9"/>
      <c r="AL9"/>
      <c r="AM9"/>
      <c r="AN9"/>
      <c r="AO9"/>
      <c r="AP9"/>
      <c r="AQ9"/>
    </row>
    <row r="10" spans="1:115" ht="12.75" customHeight="1">
      <c r="B10" s="509">
        <f>[2]QCI!O9</f>
        <v>0</v>
      </c>
      <c r="C10" s="511"/>
      <c r="D10" s="511"/>
      <c r="E10" s="511"/>
      <c r="F10" s="511"/>
      <c r="G10" s="511"/>
      <c r="H10" s="270"/>
      <c r="I10" s="270"/>
      <c r="J10" s="270"/>
      <c r="K10" s="270"/>
      <c r="L10" s="512">
        <f>[2]CronogFF!H11</f>
        <v>0</v>
      </c>
      <c r="M10" s="513"/>
      <c r="N10" s="271"/>
      <c r="O10" s="103"/>
      <c r="P10" s="514">
        <f>[2]CronogFF!P11</f>
        <v>0</v>
      </c>
      <c r="Q10" s="515"/>
      <c r="R10" s="271"/>
      <c r="S10" s="103"/>
    </row>
    <row r="11" spans="1:115" ht="3.75" customHeight="1">
      <c r="C11" s="196"/>
      <c r="D11" s="196"/>
      <c r="E11" s="196"/>
      <c r="F11" s="196"/>
      <c r="G11" s="196"/>
      <c r="H11" s="195"/>
      <c r="I11" s="195"/>
      <c r="J11" s="195"/>
      <c r="K11" s="195"/>
      <c r="M11" s="196"/>
      <c r="N11" s="196"/>
      <c r="O11" s="196"/>
      <c r="P11" s="196"/>
      <c r="R11" s="272"/>
      <c r="S11" s="272"/>
      <c r="T11" s="272"/>
      <c r="U11" s="272"/>
      <c r="V11" s="272"/>
      <c r="W11" s="272"/>
      <c r="X11" s="273"/>
      <c r="Y11" s="273"/>
      <c r="AB11" s="196"/>
      <c r="AC11" s="196"/>
      <c r="AD11" s="196"/>
      <c r="AE11" s="196"/>
      <c r="AF11" s="196"/>
      <c r="AG11" s="196"/>
      <c r="AH11" s="273"/>
      <c r="AI11" s="273"/>
    </row>
    <row r="12" spans="1:115" ht="3.75" customHeight="1"/>
    <row r="13" spans="1:115" ht="12.75" customHeight="1">
      <c r="B13" s="210" t="s">
        <v>1575</v>
      </c>
      <c r="C13" s="211" t="s">
        <v>1571</v>
      </c>
      <c r="D13" s="212"/>
      <c r="E13" s="212"/>
      <c r="F13" s="210" t="s">
        <v>1636</v>
      </c>
      <c r="G13" s="274" t="s">
        <v>1626</v>
      </c>
      <c r="H13" s="275" t="s">
        <v>1637</v>
      </c>
      <c r="I13" s="276"/>
      <c r="J13" s="276"/>
      <c r="K13" s="276"/>
      <c r="L13" s="277"/>
      <c r="M13" s="246" t="str">
        <f>[2]CronogFF!H14</f>
        <v>Parcela</v>
      </c>
      <c r="N13" s="278">
        <f>[2]CronogFF!K14</f>
        <v>1</v>
      </c>
      <c r="O13" s="279"/>
      <c r="P13" s="280"/>
      <c r="Q13" s="246" t="str">
        <f>$M13</f>
        <v>Parcela</v>
      </c>
      <c r="R13" s="278">
        <f>N13+1</f>
        <v>2</v>
      </c>
      <c r="S13" s="279"/>
      <c r="T13" s="280"/>
      <c r="U13" s="246" t="str">
        <f>$M13</f>
        <v>Parcela</v>
      </c>
      <c r="V13" s="278">
        <f>R13+1</f>
        <v>3</v>
      </c>
      <c r="W13" s="279"/>
      <c r="X13" s="280"/>
      <c r="Y13" s="246" t="str">
        <f>$M13</f>
        <v>Parcela</v>
      </c>
      <c r="Z13" s="278">
        <f>V13+1</f>
        <v>4</v>
      </c>
      <c r="AA13" s="279"/>
      <c r="AB13" s="280"/>
      <c r="AC13" s="246" t="str">
        <f>$M13</f>
        <v>Parcela</v>
      </c>
      <c r="AD13" s="278">
        <f>Z13+1</f>
        <v>5</v>
      </c>
      <c r="AE13" s="279"/>
      <c r="AF13" s="280"/>
      <c r="AG13" s="246" t="str">
        <f>$M13</f>
        <v>Parcela</v>
      </c>
      <c r="AH13" s="278">
        <f>AD13+1</f>
        <v>6</v>
      </c>
      <c r="AI13" s="279"/>
      <c r="AJ13" s="280"/>
      <c r="AK13" s="246" t="str">
        <f>$M13</f>
        <v>Parcela</v>
      </c>
      <c r="AL13" s="278">
        <f>AH13+1</f>
        <v>7</v>
      </c>
      <c r="AM13" s="279"/>
      <c r="AN13" s="280"/>
      <c r="AO13" s="246" t="str">
        <f>$M13</f>
        <v>Parcela</v>
      </c>
      <c r="AP13" s="278">
        <f>AL13+1</f>
        <v>8</v>
      </c>
      <c r="AQ13" s="279"/>
      <c r="AR13" s="280"/>
      <c r="AS13" s="246" t="str">
        <f>$M13</f>
        <v>Parcela</v>
      </c>
      <c r="AT13" s="278">
        <f>AP13+1</f>
        <v>9</v>
      </c>
      <c r="AU13" s="279"/>
      <c r="AV13" s="280"/>
      <c r="AW13" s="246" t="str">
        <f>$M13</f>
        <v>Parcela</v>
      </c>
      <c r="AX13" s="278">
        <f>AT13+1</f>
        <v>10</v>
      </c>
      <c r="AY13" s="279"/>
      <c r="AZ13" s="280"/>
      <c r="BA13" s="246" t="str">
        <f>$M13</f>
        <v>Parcela</v>
      </c>
      <c r="BB13" s="278">
        <f>AX13+1</f>
        <v>11</v>
      </c>
      <c r="BC13" s="279"/>
      <c r="BD13" s="280"/>
      <c r="BE13" s="246" t="str">
        <f>$M13</f>
        <v>Parcela</v>
      </c>
      <c r="BF13" s="278">
        <f>BB13+1</f>
        <v>12</v>
      </c>
      <c r="BG13" s="279"/>
      <c r="BH13" s="280"/>
      <c r="BI13" s="246" t="str">
        <f>$M13</f>
        <v>Parcela</v>
      </c>
      <c r="BJ13" s="278">
        <f>BF13+1</f>
        <v>13</v>
      </c>
      <c r="BK13" s="279"/>
      <c r="BL13" s="280"/>
      <c r="BM13" s="246" t="str">
        <f>$M13</f>
        <v>Parcela</v>
      </c>
      <c r="BN13" s="278">
        <f>BJ13+1</f>
        <v>14</v>
      </c>
      <c r="BO13" s="279"/>
      <c r="BP13" s="280"/>
      <c r="BQ13" s="246" t="str">
        <f>$M13</f>
        <v>Parcela</v>
      </c>
      <c r="BR13" s="278">
        <f>BN13+1</f>
        <v>15</v>
      </c>
      <c r="BS13" s="279"/>
      <c r="BT13" s="280"/>
      <c r="BU13" s="246" t="str">
        <f>$M13</f>
        <v>Parcela</v>
      </c>
      <c r="BV13" s="278">
        <f>BR13+1</f>
        <v>16</v>
      </c>
      <c r="BW13" s="279"/>
      <c r="BX13" s="280"/>
      <c r="BY13" s="246" t="str">
        <f>$M13</f>
        <v>Parcela</v>
      </c>
      <c r="BZ13" s="278">
        <f>BV13+1</f>
        <v>17</v>
      </c>
      <c r="CA13" s="279"/>
      <c r="CB13" s="280"/>
      <c r="CC13" s="246" t="str">
        <f>$M13</f>
        <v>Parcela</v>
      </c>
      <c r="CD13" s="278">
        <f>BZ13+1</f>
        <v>18</v>
      </c>
      <c r="CE13" s="279"/>
      <c r="CF13" s="280"/>
      <c r="CG13" s="246" t="str">
        <f>$M13</f>
        <v>Parcela</v>
      </c>
      <c r="CH13" s="278">
        <f>CD13+1</f>
        <v>19</v>
      </c>
      <c r="CI13" s="279"/>
      <c r="CJ13" s="280"/>
      <c r="CK13" s="246" t="str">
        <f>$M13</f>
        <v>Parcela</v>
      </c>
      <c r="CL13" s="278">
        <f>CH13+1</f>
        <v>20</v>
      </c>
      <c r="CM13" s="279"/>
      <c r="CN13" s="280"/>
      <c r="CO13" s="246" t="str">
        <f>$M13</f>
        <v>Parcela</v>
      </c>
      <c r="CP13" s="278">
        <f>CL13+1</f>
        <v>21</v>
      </c>
      <c r="CQ13" s="279"/>
      <c r="CR13" s="280"/>
      <c r="CS13" s="246" t="str">
        <f>$M13</f>
        <v>Parcela</v>
      </c>
      <c r="CT13" s="278">
        <f>CP13+1</f>
        <v>22</v>
      </c>
      <c r="CU13" s="279"/>
      <c r="CV13" s="280"/>
      <c r="CW13" s="246" t="str">
        <f>$M13</f>
        <v>Parcela</v>
      </c>
      <c r="CX13" s="278">
        <f>CT13+1</f>
        <v>23</v>
      </c>
      <c r="CY13" s="279"/>
      <c r="CZ13" s="280"/>
      <c r="DA13" s="246" t="str">
        <f>$M13</f>
        <v>Parcela</v>
      </c>
      <c r="DB13" s="278">
        <f>CX13+1</f>
        <v>24</v>
      </c>
      <c r="DC13" s="279"/>
      <c r="DD13"/>
      <c r="DE13"/>
      <c r="DF13"/>
      <c r="DG13"/>
      <c r="DH13"/>
      <c r="DI13"/>
      <c r="DJ13"/>
      <c r="DK13"/>
    </row>
    <row r="14" spans="1:115" ht="12.75" customHeight="1">
      <c r="B14" s="224"/>
      <c r="C14" s="225"/>
      <c r="D14" s="226"/>
      <c r="E14" s="226"/>
      <c r="F14" s="224" t="s">
        <v>1580</v>
      </c>
      <c r="G14" s="281" t="s">
        <v>1375</v>
      </c>
      <c r="H14" s="282" t="s">
        <v>1375</v>
      </c>
      <c r="I14" s="283" t="s">
        <v>1638</v>
      </c>
      <c r="J14" s="283" t="s">
        <v>1639</v>
      </c>
      <c r="K14" s="283" t="s">
        <v>1640</v>
      </c>
      <c r="L14" s="284" t="s">
        <v>1375</v>
      </c>
      <c r="M14" s="285" t="str">
        <f>IF([2]QCI!C9&lt;&gt;0,"Financ.(R$)","Repasse")</f>
        <v>Repasse</v>
      </c>
      <c r="N14" s="285" t="s">
        <v>1641</v>
      </c>
      <c r="O14" s="286" t="s">
        <v>1642</v>
      </c>
      <c r="P14" s="284" t="s">
        <v>1375</v>
      </c>
      <c r="Q14" s="285" t="str">
        <f>M14</f>
        <v>Repasse</v>
      </c>
      <c r="R14" s="285" t="str">
        <f>N14</f>
        <v>CP (R$)</v>
      </c>
      <c r="S14" s="286" t="str">
        <f>O14</f>
        <v>Total (R$)</v>
      </c>
      <c r="T14" s="284" t="s">
        <v>1375</v>
      </c>
      <c r="U14" s="285" t="str">
        <f>Q14</f>
        <v>Repasse</v>
      </c>
      <c r="V14" s="285" t="str">
        <f>R14</f>
        <v>CP (R$)</v>
      </c>
      <c r="W14" s="286" t="str">
        <f>S14</f>
        <v>Total (R$)</v>
      </c>
      <c r="X14" s="284" t="s">
        <v>1375</v>
      </c>
      <c r="Y14" s="285" t="str">
        <f>U14</f>
        <v>Repasse</v>
      </c>
      <c r="Z14" s="285" t="str">
        <f>V14</f>
        <v>CP (R$)</v>
      </c>
      <c r="AA14" s="286" t="str">
        <f>W14</f>
        <v>Total (R$)</v>
      </c>
      <c r="AB14" s="284" t="s">
        <v>1375</v>
      </c>
      <c r="AC14" s="285" t="str">
        <f>Y14</f>
        <v>Repasse</v>
      </c>
      <c r="AD14" s="285" t="str">
        <f>Z14</f>
        <v>CP (R$)</v>
      </c>
      <c r="AE14" s="286" t="str">
        <f>AA14</f>
        <v>Total (R$)</v>
      </c>
      <c r="AF14" s="284" t="s">
        <v>1375</v>
      </c>
      <c r="AG14" s="285" t="str">
        <f>AC14</f>
        <v>Repasse</v>
      </c>
      <c r="AH14" s="285" t="str">
        <f>AD14</f>
        <v>CP (R$)</v>
      </c>
      <c r="AI14" s="286" t="str">
        <f>AE14</f>
        <v>Total (R$)</v>
      </c>
      <c r="AJ14" s="284" t="s">
        <v>1375</v>
      </c>
      <c r="AK14" s="285" t="str">
        <f>AG14</f>
        <v>Repasse</v>
      </c>
      <c r="AL14" s="285" t="str">
        <f>AH14</f>
        <v>CP (R$)</v>
      </c>
      <c r="AM14" s="286" t="str">
        <f>AI14</f>
        <v>Total (R$)</v>
      </c>
      <c r="AN14" s="284" t="s">
        <v>1375</v>
      </c>
      <c r="AO14" s="285" t="str">
        <f>AK14</f>
        <v>Repasse</v>
      </c>
      <c r="AP14" s="285" t="str">
        <f>AL14</f>
        <v>CP (R$)</v>
      </c>
      <c r="AQ14" s="286" t="str">
        <f>AM14</f>
        <v>Total (R$)</v>
      </c>
      <c r="AR14" s="284" t="s">
        <v>1375</v>
      </c>
      <c r="AS14" s="285" t="str">
        <f>AO14</f>
        <v>Repasse</v>
      </c>
      <c r="AT14" s="285" t="str">
        <f>AP14</f>
        <v>CP (R$)</v>
      </c>
      <c r="AU14" s="286" t="str">
        <f>AQ14</f>
        <v>Total (R$)</v>
      </c>
      <c r="AV14" s="284" t="s">
        <v>1375</v>
      </c>
      <c r="AW14" s="285" t="str">
        <f>AS14</f>
        <v>Repasse</v>
      </c>
      <c r="AX14" s="285" t="str">
        <f>AT14</f>
        <v>CP (R$)</v>
      </c>
      <c r="AY14" s="286" t="str">
        <f>AU14</f>
        <v>Total (R$)</v>
      </c>
      <c r="AZ14" s="284" t="s">
        <v>1375</v>
      </c>
      <c r="BA14" s="285" t="str">
        <f>AW14</f>
        <v>Repasse</v>
      </c>
      <c r="BB14" s="285" t="str">
        <f>AX14</f>
        <v>CP (R$)</v>
      </c>
      <c r="BC14" s="286" t="str">
        <f>AY14</f>
        <v>Total (R$)</v>
      </c>
      <c r="BD14" s="284" t="s">
        <v>1375</v>
      </c>
      <c r="BE14" s="285" t="str">
        <f>BA14</f>
        <v>Repasse</v>
      </c>
      <c r="BF14" s="285" t="str">
        <f>BB14</f>
        <v>CP (R$)</v>
      </c>
      <c r="BG14" s="286" t="str">
        <f>BC14</f>
        <v>Total (R$)</v>
      </c>
      <c r="BH14" s="284" t="s">
        <v>1375</v>
      </c>
      <c r="BI14" s="285" t="str">
        <f>BE14</f>
        <v>Repasse</v>
      </c>
      <c r="BJ14" s="285" t="str">
        <f>BF14</f>
        <v>CP (R$)</v>
      </c>
      <c r="BK14" s="286" t="str">
        <f>BG14</f>
        <v>Total (R$)</v>
      </c>
      <c r="BL14" s="284" t="s">
        <v>1375</v>
      </c>
      <c r="BM14" s="285" t="str">
        <f>BI14</f>
        <v>Repasse</v>
      </c>
      <c r="BN14" s="285" t="str">
        <f>BJ14</f>
        <v>CP (R$)</v>
      </c>
      <c r="BO14" s="286" t="str">
        <f>BK14</f>
        <v>Total (R$)</v>
      </c>
      <c r="BP14" s="284" t="s">
        <v>1375</v>
      </c>
      <c r="BQ14" s="285" t="str">
        <f>BM14</f>
        <v>Repasse</v>
      </c>
      <c r="BR14" s="285" t="str">
        <f>BN14</f>
        <v>CP (R$)</v>
      </c>
      <c r="BS14" s="286" t="str">
        <f>BO14</f>
        <v>Total (R$)</v>
      </c>
      <c r="BT14" s="284" t="s">
        <v>1375</v>
      </c>
      <c r="BU14" s="285" t="str">
        <f>BQ14</f>
        <v>Repasse</v>
      </c>
      <c r="BV14" s="285" t="str">
        <f>BR14</f>
        <v>CP (R$)</v>
      </c>
      <c r="BW14" s="286" t="str">
        <f>BS14</f>
        <v>Total (R$)</v>
      </c>
      <c r="BX14" s="284" t="s">
        <v>1375</v>
      </c>
      <c r="BY14" s="285" t="str">
        <f>BU14</f>
        <v>Repasse</v>
      </c>
      <c r="BZ14" s="285" t="str">
        <f>BV14</f>
        <v>CP (R$)</v>
      </c>
      <c r="CA14" s="286" t="str">
        <f>BW14</f>
        <v>Total (R$)</v>
      </c>
      <c r="CB14" s="284" t="s">
        <v>1375</v>
      </c>
      <c r="CC14" s="285" t="str">
        <f>BY14</f>
        <v>Repasse</v>
      </c>
      <c r="CD14" s="285" t="str">
        <f>BZ14</f>
        <v>CP (R$)</v>
      </c>
      <c r="CE14" s="286" t="str">
        <f>CA14</f>
        <v>Total (R$)</v>
      </c>
      <c r="CF14" s="284" t="s">
        <v>1375</v>
      </c>
      <c r="CG14" s="285" t="str">
        <f>CC14</f>
        <v>Repasse</v>
      </c>
      <c r="CH14" s="285" t="str">
        <f>CD14</f>
        <v>CP (R$)</v>
      </c>
      <c r="CI14" s="286" t="str">
        <f>CE14</f>
        <v>Total (R$)</v>
      </c>
      <c r="CJ14" s="284" t="s">
        <v>1375</v>
      </c>
      <c r="CK14" s="285" t="str">
        <f>CG14</f>
        <v>Repasse</v>
      </c>
      <c r="CL14" s="285" t="str">
        <f>CH14</f>
        <v>CP (R$)</v>
      </c>
      <c r="CM14" s="286" t="str">
        <f>CI14</f>
        <v>Total (R$)</v>
      </c>
      <c r="CN14" s="284" t="s">
        <v>1375</v>
      </c>
      <c r="CO14" s="285" t="str">
        <f>CK14</f>
        <v>Repasse</v>
      </c>
      <c r="CP14" s="285" t="str">
        <f>CL14</f>
        <v>CP (R$)</v>
      </c>
      <c r="CQ14" s="286" t="str">
        <f>CM14</f>
        <v>Total (R$)</v>
      </c>
      <c r="CR14" s="284" t="s">
        <v>1375</v>
      </c>
      <c r="CS14" s="285" t="str">
        <f>CO14</f>
        <v>Repasse</v>
      </c>
      <c r="CT14" s="285" t="str">
        <f>CP14</f>
        <v>CP (R$)</v>
      </c>
      <c r="CU14" s="286" t="str">
        <f>CQ14</f>
        <v>Total (R$)</v>
      </c>
      <c r="CV14" s="284" t="s">
        <v>1375</v>
      </c>
      <c r="CW14" s="285" t="str">
        <f>CS14</f>
        <v>Repasse</v>
      </c>
      <c r="CX14" s="285" t="str">
        <f>CT14</f>
        <v>CP (R$)</v>
      </c>
      <c r="CY14" s="286" t="str">
        <f>CU14</f>
        <v>Total (R$)</v>
      </c>
      <c r="CZ14" s="284" t="s">
        <v>1375</v>
      </c>
      <c r="DA14" s="285" t="str">
        <f>CW14</f>
        <v>Repasse</v>
      </c>
      <c r="DB14" s="285" t="str">
        <f>CX14</f>
        <v>CP (R$)</v>
      </c>
      <c r="DC14" s="286" t="str">
        <f>CY14</f>
        <v>Total (R$)</v>
      </c>
      <c r="DD14" s="287"/>
      <c r="DE14" s="287"/>
      <c r="DF14" s="287"/>
      <c r="DG14" s="287"/>
      <c r="DH14"/>
      <c r="DI14"/>
      <c r="DJ14"/>
      <c r="DK14"/>
    </row>
    <row r="15" spans="1:115" ht="12.75" customHeight="1">
      <c r="B15" s="288">
        <v>1</v>
      </c>
      <c r="C15" s="289" t="str">
        <f>[2]QCI!C15</f>
        <v>Administração local</v>
      </c>
      <c r="D15" s="290" t="s">
        <v>1643</v>
      </c>
      <c r="E15" s="291" t="s">
        <v>1644</v>
      </c>
      <c r="F15" s="292">
        <f>CRONOFF!F16</f>
        <v>123650</v>
      </c>
      <c r="G15" s="293">
        <f>[3]CRONFF!G16</f>
        <v>3.8840294268969282E-2</v>
      </c>
      <c r="H15" s="294"/>
      <c r="I15" s="295"/>
      <c r="J15" s="295"/>
      <c r="K15" s="296"/>
      <c r="L15" s="297">
        <f>[2]CronogFF!H16</f>
        <v>0</v>
      </c>
      <c r="M15" s="298">
        <v>0</v>
      </c>
      <c r="N15" s="299">
        <v>0</v>
      </c>
      <c r="O15" s="300">
        <f>M15+N15</f>
        <v>0</v>
      </c>
      <c r="P15" s="301">
        <f>[2]CronogFF!L16</f>
        <v>0</v>
      </c>
      <c r="Q15" s="302">
        <f>P$15*[2]QCI!$Y$15*[2]QCI!$R$15/100</f>
        <v>0</v>
      </c>
      <c r="R15" s="302">
        <f>P$15/100*[2]QCI!$Y$15*([2]QCI!$U$15+[2]QCI!$W$15)</f>
        <v>0</v>
      </c>
      <c r="S15" s="303">
        <f>Q15+R15</f>
        <v>0</v>
      </c>
      <c r="T15" s="301">
        <f>[2]CronogFF!P16</f>
        <v>0</v>
      </c>
      <c r="U15" s="302">
        <f>T$15*[2]QCI!$Y$15*[2]QCI!$R$15/100</f>
        <v>0</v>
      </c>
      <c r="V15" s="302">
        <f>T$15/100*[2]QCI!$Y$15*([2]QCI!$U$15+[2]QCI!$W$15)</f>
        <v>0</v>
      </c>
      <c r="W15" s="303">
        <f>U15+V15</f>
        <v>0</v>
      </c>
      <c r="X15" s="301">
        <f>[2]CronogFF!T16</f>
        <v>0</v>
      </c>
      <c r="Y15" s="302">
        <f>X$15*[2]QCI!$Y$15*[2]QCI!$R$15/100</f>
        <v>0</v>
      </c>
      <c r="Z15" s="302">
        <f>X$15/100*[2]QCI!$Y$15*([2]QCI!$U$15+[2]QCI!$W$15)</f>
        <v>0</v>
      </c>
      <c r="AA15" s="303">
        <f>Y15+Z15</f>
        <v>0</v>
      </c>
      <c r="AB15" s="301">
        <f>[2]CronogFF!X16</f>
        <v>0</v>
      </c>
      <c r="AC15" s="302">
        <f>AB$15*[2]QCI!$Y$15*[2]QCI!$R$15/100</f>
        <v>0</v>
      </c>
      <c r="AD15" s="302">
        <f>AB$15/100*[2]QCI!$Y$15*([2]QCI!$U$15+[2]QCI!$W$15)</f>
        <v>0</v>
      </c>
      <c r="AE15" s="303">
        <f>AC15+AD15</f>
        <v>0</v>
      </c>
      <c r="AF15" s="301">
        <f>[2]CronogFF!AB16</f>
        <v>0</v>
      </c>
      <c r="AG15" s="302">
        <f>AF$15*[2]QCI!$Y$15*[2]QCI!$R$15/100</f>
        <v>0</v>
      </c>
      <c r="AH15" s="302">
        <f>AF$15/100*[2]QCI!$Y$15*([2]QCI!$U$15+[2]QCI!$W$15)</f>
        <v>0</v>
      </c>
      <c r="AI15" s="303">
        <f>AG15+AH15</f>
        <v>0</v>
      </c>
      <c r="AJ15" s="301">
        <f>[2]CronogFF!AF16</f>
        <v>0</v>
      </c>
      <c r="AK15" s="302">
        <f>AJ$15*[2]QCI!$Y$15*[2]QCI!$R$15/100</f>
        <v>0</v>
      </c>
      <c r="AL15" s="302">
        <f>AJ$15/100*[2]QCI!$Y$15*([2]QCI!$U$15+[2]QCI!$W$15)</f>
        <v>0</v>
      </c>
      <c r="AM15" s="303">
        <f>AK15+AL15</f>
        <v>0</v>
      </c>
      <c r="AN15" s="301">
        <f>[2]CronogFF!AJ16</f>
        <v>0</v>
      </c>
      <c r="AO15" s="302">
        <f>AN$15*[2]QCI!$Y$15*[2]QCI!$R$15/100</f>
        <v>0</v>
      </c>
      <c r="AP15" s="302">
        <f>AN$15/100*[2]QCI!$Y$15*([2]QCI!$U$15+[2]QCI!$W$15)</f>
        <v>0</v>
      </c>
      <c r="AQ15" s="303">
        <f>AO15+AP15</f>
        <v>0</v>
      </c>
      <c r="AR15" s="301">
        <f>[2]CronogFF!AN16</f>
        <v>0</v>
      </c>
      <c r="AS15" s="302">
        <f>AR$15*[2]QCI!$Y$15*[2]QCI!$R$15/100</f>
        <v>0</v>
      </c>
      <c r="AT15" s="302">
        <f>AR$15/100*[2]QCI!$Y$15*([2]QCI!$U$15+[2]QCI!$W$15)</f>
        <v>0</v>
      </c>
      <c r="AU15" s="303">
        <f>AS15+AT15</f>
        <v>0</v>
      </c>
      <c r="AV15" s="301">
        <f>[2]CronogFF!AR16</f>
        <v>0</v>
      </c>
      <c r="AW15" s="302">
        <f>AV$15*[2]QCI!$Y$15*[2]QCI!$R$15/100</f>
        <v>0</v>
      </c>
      <c r="AX15" s="302">
        <f>AV$15/100*[2]QCI!$Y$15*([2]QCI!$U$15+[2]QCI!$W$15)</f>
        <v>0</v>
      </c>
      <c r="AY15" s="303">
        <f>AW15+AX15</f>
        <v>0</v>
      </c>
      <c r="AZ15" s="301">
        <f>[2]CronogFF!AV16</f>
        <v>0</v>
      </c>
      <c r="BA15" s="302">
        <f>AZ$15*[2]QCI!$Y$15*[2]QCI!$R$15/100</f>
        <v>0</v>
      </c>
      <c r="BB15" s="302">
        <f>AZ$15/100*[2]QCI!$Y$15*([2]QCI!$U$15+[2]QCI!$W$15)</f>
        <v>0</v>
      </c>
      <c r="BC15" s="303">
        <f>BA15+BB15</f>
        <v>0</v>
      </c>
      <c r="BD15" s="301">
        <f>[2]CronogFF!AZ16</f>
        <v>0</v>
      </c>
      <c r="BE15" s="302">
        <f>BD$15*[2]QCI!$Y$15*[2]QCI!$R$15/100</f>
        <v>0</v>
      </c>
      <c r="BF15" s="302">
        <f>BD$15/100*[2]QCI!$Y$15*([2]QCI!$U$15+[2]QCI!$W$15)</f>
        <v>0</v>
      </c>
      <c r="BG15" s="303">
        <f>BE15+BF15</f>
        <v>0</v>
      </c>
      <c r="BH15" s="301">
        <f>[2]CronogFF!BD16</f>
        <v>0</v>
      </c>
      <c r="BI15" s="302">
        <f>BH$15*[2]QCI!$Y$15*[2]QCI!$R$15/100</f>
        <v>0</v>
      </c>
      <c r="BJ15" s="302">
        <f>BH$15/100*[2]QCI!$Y$15*([2]QCI!$U$15+[2]QCI!$W$15)</f>
        <v>0</v>
      </c>
      <c r="BK15" s="303">
        <f>BI15+BJ15</f>
        <v>0</v>
      </c>
      <c r="BL15" s="301">
        <f>[2]CronogFF!BH16</f>
        <v>0</v>
      </c>
      <c r="BM15" s="302">
        <f>BL$15*[2]QCI!$Y$15*[2]QCI!$R$15/100</f>
        <v>0</v>
      </c>
      <c r="BN15" s="302">
        <f>BL$15/100*[2]QCI!$Y$15*([2]QCI!$U$15+[2]QCI!$W$15)</f>
        <v>0</v>
      </c>
      <c r="BO15" s="303">
        <f>BM15+BN15</f>
        <v>0</v>
      </c>
      <c r="BP15" s="301">
        <f>[2]CronogFF!BL16</f>
        <v>0</v>
      </c>
      <c r="BQ15" s="302">
        <f>BP$15*[2]QCI!$Y$15*[2]QCI!$R$15/100</f>
        <v>0</v>
      </c>
      <c r="BR15" s="302">
        <f>BP$15/100*[2]QCI!$Y$15*([2]QCI!$U$15+[2]QCI!$W$15)</f>
        <v>0</v>
      </c>
      <c r="BS15" s="303">
        <f>BQ15+BR15</f>
        <v>0</v>
      </c>
      <c r="BT15" s="301">
        <f>[2]CronogFF!BP16</f>
        <v>0</v>
      </c>
      <c r="BU15" s="302">
        <f>BT$15*[2]QCI!$Y$15*[2]QCI!$R$15/100</f>
        <v>0</v>
      </c>
      <c r="BV15" s="302">
        <f>BT$15/100*[2]QCI!$Y$15*([2]QCI!$U$15+[2]QCI!$W$15)</f>
        <v>0</v>
      </c>
      <c r="BW15" s="303">
        <f>BU15+BV15</f>
        <v>0</v>
      </c>
      <c r="BX15" s="301">
        <f>[2]CronogFF!BT16</f>
        <v>0</v>
      </c>
      <c r="BY15" s="302">
        <f>BX$15*[2]QCI!$Y$15*[2]QCI!$R$15/100</f>
        <v>0</v>
      </c>
      <c r="BZ15" s="302">
        <f>BX$15/100*[2]QCI!$Y$15*([2]QCI!$U$15+[2]QCI!$W$15)</f>
        <v>0</v>
      </c>
      <c r="CA15" s="303">
        <f>BY15+BZ15</f>
        <v>0</v>
      </c>
      <c r="CB15" s="301">
        <f>[2]CronogFF!BX16</f>
        <v>0</v>
      </c>
      <c r="CC15" s="302">
        <f>CB$15*[2]QCI!$Y$15*[2]QCI!$R$15/100</f>
        <v>0</v>
      </c>
      <c r="CD15" s="302">
        <f>CB$15/100*[2]QCI!$Y$15*([2]QCI!$U$15+[2]QCI!$W$15)</f>
        <v>0</v>
      </c>
      <c r="CE15" s="303">
        <f>CC15+CD15</f>
        <v>0</v>
      </c>
      <c r="CF15" s="301">
        <f>[2]CronogFF!CB16</f>
        <v>0</v>
      </c>
      <c r="CG15" s="302">
        <f>CF$15*[2]QCI!$Y$15*[2]QCI!$R$15/100</f>
        <v>0</v>
      </c>
      <c r="CH15" s="302">
        <f>CF$15/100*[2]QCI!$Y$15*([2]QCI!$U$15+[2]QCI!$W$15)</f>
        <v>0</v>
      </c>
      <c r="CI15" s="303">
        <f>CG15+CH15</f>
        <v>0</v>
      </c>
      <c r="CJ15" s="301">
        <f>[2]CronogFF!CF16</f>
        <v>0</v>
      </c>
      <c r="CK15" s="302">
        <f>CJ$15*[2]QCI!$Y$15*[2]QCI!$R$15/100</f>
        <v>0</v>
      </c>
      <c r="CL15" s="302">
        <f>CJ$15/100*[2]QCI!$Y$15*([2]QCI!$U$15+[2]QCI!$W$15)</f>
        <v>0</v>
      </c>
      <c r="CM15" s="303">
        <f>CK15+CL15</f>
        <v>0</v>
      </c>
      <c r="CN15" s="301">
        <f>[2]CronogFF!CJ16</f>
        <v>0</v>
      </c>
      <c r="CO15" s="302">
        <f>CN$15*[2]QCI!$Y$15*[2]QCI!$R$15/100</f>
        <v>0</v>
      </c>
      <c r="CP15" s="302">
        <f>CN$15/100*[2]QCI!$Y$15*([2]QCI!$U$15+[2]QCI!$W$15)</f>
        <v>0</v>
      </c>
      <c r="CQ15" s="303">
        <f>CO15+CP15</f>
        <v>0</v>
      </c>
      <c r="CR15" s="301">
        <f>[2]CronogFF!CN16</f>
        <v>0</v>
      </c>
      <c r="CS15" s="302">
        <f>CR$15*[2]QCI!$Y$15*[2]QCI!$R$15/100</f>
        <v>0</v>
      </c>
      <c r="CT15" s="302">
        <f>CR$15/100*[2]QCI!$Y$15*([2]QCI!$U$15+[2]QCI!$W$15)</f>
        <v>0</v>
      </c>
      <c r="CU15" s="303">
        <f>CS15+CT15</f>
        <v>0</v>
      </c>
      <c r="CV15" s="301">
        <f>[2]CronogFF!CR16</f>
        <v>0</v>
      </c>
      <c r="CW15" s="302">
        <f>CV$15*[2]QCI!$Y$15*[2]QCI!$R$15/100</f>
        <v>0</v>
      </c>
      <c r="CX15" s="302">
        <f>CV$15/100*[2]QCI!$Y$15*([2]QCI!$U$15+[2]QCI!$W$15)</f>
        <v>0</v>
      </c>
      <c r="CY15" s="303">
        <f>CW15+CX15</f>
        <v>0</v>
      </c>
      <c r="CZ15" s="301">
        <f>[2]CronogFF!CV16</f>
        <v>0</v>
      </c>
      <c r="DA15" s="302">
        <f>CZ$15*[2]QCI!$Y$15*[2]QCI!$R$15/100</f>
        <v>0</v>
      </c>
      <c r="DB15" s="302">
        <f>CZ$15/100*[2]QCI!$Y$15*([2]QCI!$U$15+[2]QCI!$W$15)</f>
        <v>0</v>
      </c>
      <c r="DC15" s="303">
        <f>DA15+DB15</f>
        <v>0</v>
      </c>
      <c r="DD15"/>
      <c r="DE15"/>
      <c r="DF15"/>
      <c r="DG15"/>
      <c r="DH15"/>
      <c r="DI15"/>
      <c r="DJ15"/>
      <c r="DK15"/>
    </row>
    <row r="16" spans="1:115" ht="12.75" customHeight="1">
      <c r="B16" s="304"/>
      <c r="C16" s="305"/>
      <c r="D16" s="306" t="s">
        <v>1643</v>
      </c>
      <c r="E16" s="307" t="s">
        <v>1645</v>
      </c>
      <c r="F16" s="308">
        <f>IF(F17&lt;&gt;0,F15-F17,0)</f>
        <v>0</v>
      </c>
      <c r="G16" s="309"/>
      <c r="H16" s="310"/>
      <c r="I16" s="311"/>
      <c r="J16" s="311"/>
      <c r="K16" s="312"/>
      <c r="L16" s="313">
        <f t="shared" ref="L16:BW16" si="0">L15+H16</f>
        <v>0</v>
      </c>
      <c r="M16" s="313">
        <f t="shared" si="0"/>
        <v>0</v>
      </c>
      <c r="N16" s="314">
        <f t="shared" si="0"/>
        <v>0</v>
      </c>
      <c r="O16" s="315">
        <f t="shared" si="0"/>
        <v>0</v>
      </c>
      <c r="P16" s="316">
        <f t="shared" si="0"/>
        <v>0</v>
      </c>
      <c r="Q16" s="317">
        <f t="shared" si="0"/>
        <v>0</v>
      </c>
      <c r="R16" s="318">
        <f t="shared" si="0"/>
        <v>0</v>
      </c>
      <c r="S16" s="319">
        <f t="shared" si="0"/>
        <v>0</v>
      </c>
      <c r="T16" s="316">
        <f t="shared" si="0"/>
        <v>0</v>
      </c>
      <c r="U16" s="317">
        <f t="shared" si="0"/>
        <v>0</v>
      </c>
      <c r="V16" s="318">
        <f t="shared" si="0"/>
        <v>0</v>
      </c>
      <c r="W16" s="319">
        <f t="shared" si="0"/>
        <v>0</v>
      </c>
      <c r="X16" s="316">
        <f t="shared" si="0"/>
        <v>0</v>
      </c>
      <c r="Y16" s="317">
        <f t="shared" si="0"/>
        <v>0</v>
      </c>
      <c r="Z16" s="318">
        <f t="shared" si="0"/>
        <v>0</v>
      </c>
      <c r="AA16" s="319">
        <f t="shared" si="0"/>
        <v>0</v>
      </c>
      <c r="AB16" s="316">
        <f t="shared" si="0"/>
        <v>0</v>
      </c>
      <c r="AC16" s="317">
        <f t="shared" si="0"/>
        <v>0</v>
      </c>
      <c r="AD16" s="318">
        <f t="shared" si="0"/>
        <v>0</v>
      </c>
      <c r="AE16" s="319">
        <f t="shared" si="0"/>
        <v>0</v>
      </c>
      <c r="AF16" s="316">
        <f t="shared" si="0"/>
        <v>0</v>
      </c>
      <c r="AG16" s="317">
        <f t="shared" si="0"/>
        <v>0</v>
      </c>
      <c r="AH16" s="318">
        <f t="shared" si="0"/>
        <v>0</v>
      </c>
      <c r="AI16" s="319">
        <f t="shared" si="0"/>
        <v>0</v>
      </c>
      <c r="AJ16" s="316">
        <f t="shared" si="0"/>
        <v>0</v>
      </c>
      <c r="AK16" s="317">
        <f t="shared" si="0"/>
        <v>0</v>
      </c>
      <c r="AL16" s="318">
        <f t="shared" si="0"/>
        <v>0</v>
      </c>
      <c r="AM16" s="319">
        <f t="shared" si="0"/>
        <v>0</v>
      </c>
      <c r="AN16" s="316">
        <f t="shared" si="0"/>
        <v>0</v>
      </c>
      <c r="AO16" s="317">
        <f t="shared" si="0"/>
        <v>0</v>
      </c>
      <c r="AP16" s="318">
        <f t="shared" si="0"/>
        <v>0</v>
      </c>
      <c r="AQ16" s="319">
        <f t="shared" si="0"/>
        <v>0</v>
      </c>
      <c r="AR16" s="316">
        <f t="shared" si="0"/>
        <v>0</v>
      </c>
      <c r="AS16" s="317">
        <f t="shared" si="0"/>
        <v>0</v>
      </c>
      <c r="AT16" s="318">
        <f t="shared" si="0"/>
        <v>0</v>
      </c>
      <c r="AU16" s="319">
        <f t="shared" si="0"/>
        <v>0</v>
      </c>
      <c r="AV16" s="316">
        <f t="shared" si="0"/>
        <v>0</v>
      </c>
      <c r="AW16" s="317">
        <f t="shared" si="0"/>
        <v>0</v>
      </c>
      <c r="AX16" s="318">
        <f t="shared" si="0"/>
        <v>0</v>
      </c>
      <c r="AY16" s="319">
        <f t="shared" si="0"/>
        <v>0</v>
      </c>
      <c r="AZ16" s="316">
        <f t="shared" si="0"/>
        <v>0</v>
      </c>
      <c r="BA16" s="317">
        <f t="shared" si="0"/>
        <v>0</v>
      </c>
      <c r="BB16" s="318">
        <f t="shared" si="0"/>
        <v>0</v>
      </c>
      <c r="BC16" s="319">
        <f t="shared" si="0"/>
        <v>0</v>
      </c>
      <c r="BD16" s="316">
        <f t="shared" si="0"/>
        <v>0</v>
      </c>
      <c r="BE16" s="317">
        <f t="shared" si="0"/>
        <v>0</v>
      </c>
      <c r="BF16" s="318">
        <f t="shared" si="0"/>
        <v>0</v>
      </c>
      <c r="BG16" s="319">
        <f t="shared" si="0"/>
        <v>0</v>
      </c>
      <c r="BH16" s="316">
        <f t="shared" si="0"/>
        <v>0</v>
      </c>
      <c r="BI16" s="317">
        <f t="shared" si="0"/>
        <v>0</v>
      </c>
      <c r="BJ16" s="318">
        <f t="shared" si="0"/>
        <v>0</v>
      </c>
      <c r="BK16" s="319">
        <f t="shared" si="0"/>
        <v>0</v>
      </c>
      <c r="BL16" s="316">
        <f t="shared" si="0"/>
        <v>0</v>
      </c>
      <c r="BM16" s="317">
        <f t="shared" si="0"/>
        <v>0</v>
      </c>
      <c r="BN16" s="318">
        <f t="shared" si="0"/>
        <v>0</v>
      </c>
      <c r="BO16" s="319">
        <f t="shared" si="0"/>
        <v>0</v>
      </c>
      <c r="BP16" s="316">
        <f t="shared" si="0"/>
        <v>0</v>
      </c>
      <c r="BQ16" s="317">
        <f t="shared" si="0"/>
        <v>0</v>
      </c>
      <c r="BR16" s="318">
        <f t="shared" si="0"/>
        <v>0</v>
      </c>
      <c r="BS16" s="319">
        <f t="shared" si="0"/>
        <v>0</v>
      </c>
      <c r="BT16" s="316">
        <f t="shared" si="0"/>
        <v>0</v>
      </c>
      <c r="BU16" s="317">
        <f t="shared" si="0"/>
        <v>0</v>
      </c>
      <c r="BV16" s="318">
        <f t="shared" si="0"/>
        <v>0</v>
      </c>
      <c r="BW16" s="319">
        <f t="shared" si="0"/>
        <v>0</v>
      </c>
      <c r="BX16" s="316">
        <f t="shared" ref="BX16:DC16" si="1">BX15+BT16</f>
        <v>0</v>
      </c>
      <c r="BY16" s="317">
        <f t="shared" si="1"/>
        <v>0</v>
      </c>
      <c r="BZ16" s="318">
        <f t="shared" si="1"/>
        <v>0</v>
      </c>
      <c r="CA16" s="319">
        <f t="shared" si="1"/>
        <v>0</v>
      </c>
      <c r="CB16" s="316">
        <f t="shared" si="1"/>
        <v>0</v>
      </c>
      <c r="CC16" s="317">
        <f t="shared" si="1"/>
        <v>0</v>
      </c>
      <c r="CD16" s="318">
        <f t="shared" si="1"/>
        <v>0</v>
      </c>
      <c r="CE16" s="319">
        <f t="shared" si="1"/>
        <v>0</v>
      </c>
      <c r="CF16" s="316">
        <f t="shared" si="1"/>
        <v>0</v>
      </c>
      <c r="CG16" s="317">
        <f t="shared" si="1"/>
        <v>0</v>
      </c>
      <c r="CH16" s="318">
        <f t="shared" si="1"/>
        <v>0</v>
      </c>
      <c r="CI16" s="319">
        <f t="shared" si="1"/>
        <v>0</v>
      </c>
      <c r="CJ16" s="316">
        <f t="shared" si="1"/>
        <v>0</v>
      </c>
      <c r="CK16" s="317">
        <f t="shared" si="1"/>
        <v>0</v>
      </c>
      <c r="CL16" s="318">
        <f t="shared" si="1"/>
        <v>0</v>
      </c>
      <c r="CM16" s="319">
        <f t="shared" si="1"/>
        <v>0</v>
      </c>
      <c r="CN16" s="316">
        <f t="shared" si="1"/>
        <v>0</v>
      </c>
      <c r="CO16" s="317">
        <f t="shared" si="1"/>
        <v>0</v>
      </c>
      <c r="CP16" s="318">
        <f t="shared" si="1"/>
        <v>0</v>
      </c>
      <c r="CQ16" s="319">
        <f t="shared" si="1"/>
        <v>0</v>
      </c>
      <c r="CR16" s="316">
        <f t="shared" si="1"/>
        <v>0</v>
      </c>
      <c r="CS16" s="317">
        <f t="shared" si="1"/>
        <v>0</v>
      </c>
      <c r="CT16" s="318">
        <f t="shared" si="1"/>
        <v>0</v>
      </c>
      <c r="CU16" s="319">
        <f t="shared" si="1"/>
        <v>0</v>
      </c>
      <c r="CV16" s="316">
        <f t="shared" si="1"/>
        <v>0</v>
      </c>
      <c r="CW16" s="317">
        <f t="shared" si="1"/>
        <v>0</v>
      </c>
      <c r="CX16" s="318">
        <f t="shared" si="1"/>
        <v>0</v>
      </c>
      <c r="CY16" s="319">
        <f t="shared" si="1"/>
        <v>0</v>
      </c>
      <c r="CZ16" s="316">
        <f t="shared" si="1"/>
        <v>0</v>
      </c>
      <c r="DA16" s="317">
        <f t="shared" si="1"/>
        <v>0</v>
      </c>
      <c r="DB16" s="318">
        <f t="shared" si="1"/>
        <v>0</v>
      </c>
      <c r="DC16" s="319">
        <f t="shared" si="1"/>
        <v>0</v>
      </c>
      <c r="DD16"/>
      <c r="DE16"/>
      <c r="DF16"/>
      <c r="DG16"/>
      <c r="DH16"/>
      <c r="DI16"/>
      <c r="DJ16"/>
      <c r="DK16"/>
    </row>
    <row r="17" spans="2:115" ht="12.75" customHeight="1">
      <c r="B17" s="304"/>
      <c r="C17" s="305"/>
      <c r="D17" s="320" t="s">
        <v>1646</v>
      </c>
      <c r="E17" s="321" t="s">
        <v>1647</v>
      </c>
      <c r="F17" s="322"/>
      <c r="G17" s="323">
        <f>IF(F17=0,0,F17/F$91)</f>
        <v>0</v>
      </c>
      <c r="H17" s="324"/>
      <c r="I17" s="325"/>
      <c r="J17" s="325"/>
      <c r="K17" s="326"/>
      <c r="L17" s="327">
        <f>IF(O17&lt;&gt;0,(O17/$F17)*100,0)</f>
        <v>0</v>
      </c>
      <c r="M17" s="327">
        <f>ROUND(O17*[2]QCI!$R$15,2)</f>
        <v>0</v>
      </c>
      <c r="N17" s="328">
        <f>O17-M17</f>
        <v>0</v>
      </c>
      <c r="O17" s="329"/>
      <c r="P17" s="330">
        <f>IF(S17&lt;&gt;0,(S17/$F17)*100,0)</f>
        <v>0</v>
      </c>
      <c r="Q17" s="327">
        <f>ROUND(S17*[2]QCI!$R$15,2)</f>
        <v>0</v>
      </c>
      <c r="R17" s="327">
        <f>S17-Q17</f>
        <v>0</v>
      </c>
      <c r="S17" s="329"/>
      <c r="T17" s="330">
        <f>IF(W17&lt;&gt;0,(W17/$F17)*100,0)</f>
        <v>0</v>
      </c>
      <c r="U17" s="327">
        <f>ROUND(W17*[2]QCI!$R$15,2)</f>
        <v>0</v>
      </c>
      <c r="V17" s="327">
        <f>W17-U17</f>
        <v>0</v>
      </c>
      <c r="W17" s="329"/>
      <c r="X17" s="330">
        <f>IF(AA17&lt;&gt;0,(AA17/$F17)*100,0)</f>
        <v>0</v>
      </c>
      <c r="Y17" s="327">
        <f>ROUND(AA17*[2]QCI!$R$15,2)</f>
        <v>0</v>
      </c>
      <c r="Z17" s="327">
        <f>AA17-Y17</f>
        <v>0</v>
      </c>
      <c r="AA17" s="329"/>
      <c r="AB17" s="330">
        <f>IF(AE17&lt;&gt;0,(AE17/$F17)*100,0)</f>
        <v>0</v>
      </c>
      <c r="AC17" s="327">
        <f>ROUND(AE17*[2]QCI!$R$15,2)</f>
        <v>0</v>
      </c>
      <c r="AD17" s="327">
        <f>AE17-AC17</f>
        <v>0</v>
      </c>
      <c r="AE17" s="329"/>
      <c r="AF17" s="330">
        <f>IF(AI17&lt;&gt;0,(AI17/$F17)*100,0)</f>
        <v>0</v>
      </c>
      <c r="AG17" s="327">
        <f>ROUND(AI17*[2]QCI!$R$15,2)</f>
        <v>0</v>
      </c>
      <c r="AH17" s="327">
        <f>AI17-AG17</f>
        <v>0</v>
      </c>
      <c r="AI17" s="329"/>
      <c r="AJ17" s="330">
        <f>IF(AM17&lt;&gt;0,(AM17/$F17)*100,0)</f>
        <v>0</v>
      </c>
      <c r="AK17" s="327">
        <f>ROUND(AM17*[2]QCI!$R$15,2)</f>
        <v>0</v>
      </c>
      <c r="AL17" s="327">
        <f>AM17-AK17</f>
        <v>0</v>
      </c>
      <c r="AM17" s="329"/>
      <c r="AN17" s="330">
        <f>IF(AQ17&lt;&gt;0,(AQ17/$F17)*100,0)</f>
        <v>0</v>
      </c>
      <c r="AO17" s="327">
        <f>ROUND(AQ17*[2]QCI!$R$15,2)</f>
        <v>0</v>
      </c>
      <c r="AP17" s="327">
        <f>AQ17-AO17</f>
        <v>0</v>
      </c>
      <c r="AQ17" s="329"/>
      <c r="AR17" s="330">
        <f>IF(AU17&lt;&gt;0,(AU17/$F17)*100,0)</f>
        <v>0</v>
      </c>
      <c r="AS17" s="327">
        <f>ROUND(AU17*[2]QCI!$R$15,2)</f>
        <v>0</v>
      </c>
      <c r="AT17" s="327">
        <f>AU17-AS17</f>
        <v>0</v>
      </c>
      <c r="AU17" s="329"/>
      <c r="AV17" s="330">
        <f>IF(AY17&lt;&gt;0,(AY17/$F17)*100,0)</f>
        <v>0</v>
      </c>
      <c r="AW17" s="327">
        <f>ROUND(AY17*[2]QCI!$R$15,2)</f>
        <v>0</v>
      </c>
      <c r="AX17" s="327">
        <f>AY17-AW17</f>
        <v>0</v>
      </c>
      <c r="AY17" s="329"/>
      <c r="AZ17" s="330">
        <f>IF(BC17&lt;&gt;0,(BC17/$F17)*100,0)</f>
        <v>0</v>
      </c>
      <c r="BA17" s="327">
        <f>ROUND(BC17*[2]QCI!$R$15,2)</f>
        <v>0</v>
      </c>
      <c r="BB17" s="327">
        <f>BC17-BA17</f>
        <v>0</v>
      </c>
      <c r="BC17" s="329"/>
      <c r="BD17" s="330">
        <f>IF(BG17&lt;&gt;0,(BG17/$F17)*100,0)</f>
        <v>0</v>
      </c>
      <c r="BE17" s="327">
        <f>ROUND(BG17*[2]QCI!$R$15,2)</f>
        <v>0</v>
      </c>
      <c r="BF17" s="327">
        <f>BG17-BE17</f>
        <v>0</v>
      </c>
      <c r="BG17" s="329"/>
      <c r="BH17" s="330">
        <f>IF(BK17&lt;&gt;0,(BK17/$F17)*100,0)</f>
        <v>0</v>
      </c>
      <c r="BI17" s="327">
        <f>ROUND(BK17*[2]QCI!$R$15,2)</f>
        <v>0</v>
      </c>
      <c r="BJ17" s="327">
        <f>BK17-BI17</f>
        <v>0</v>
      </c>
      <c r="BK17" s="329"/>
      <c r="BL17" s="330">
        <f>IF(BO17&lt;&gt;0,(BO17/$F17)*100,0)</f>
        <v>0</v>
      </c>
      <c r="BM17" s="327">
        <f>ROUND(BO17*[2]QCI!$R$15,2)</f>
        <v>0</v>
      </c>
      <c r="BN17" s="327">
        <f>BO17-BM17</f>
        <v>0</v>
      </c>
      <c r="BO17" s="329"/>
      <c r="BP17" s="330">
        <f>IF(BS17&lt;&gt;0,(BS17/$F17)*100,0)</f>
        <v>0</v>
      </c>
      <c r="BQ17" s="327">
        <f>ROUND(BS17*[2]QCI!$R$15,2)</f>
        <v>0</v>
      </c>
      <c r="BR17" s="327">
        <f>BS17-BQ17</f>
        <v>0</v>
      </c>
      <c r="BS17" s="329"/>
      <c r="BT17" s="330">
        <f>IF(BW17&lt;&gt;0,(BW17/$F17)*100,0)</f>
        <v>0</v>
      </c>
      <c r="BU17" s="327">
        <f>ROUND(BW17*[2]QCI!$R$15,2)</f>
        <v>0</v>
      </c>
      <c r="BV17" s="327">
        <f>BW17-BU17</f>
        <v>0</v>
      </c>
      <c r="BW17" s="329"/>
      <c r="BX17" s="330">
        <f>IF(CA17&lt;&gt;0,(CA17/$F17)*100,0)</f>
        <v>0</v>
      </c>
      <c r="BY17" s="327">
        <f>ROUND(CA17*[2]QCI!$R$15,2)</f>
        <v>0</v>
      </c>
      <c r="BZ17" s="327">
        <f>CA17-BY17</f>
        <v>0</v>
      </c>
      <c r="CA17" s="329"/>
      <c r="CB17" s="330">
        <f>IF(CE17&lt;&gt;0,(CE17/$F17)*100,0)</f>
        <v>0</v>
      </c>
      <c r="CC17" s="327">
        <f>ROUND(CE17*[2]QCI!$R$15,2)</f>
        <v>0</v>
      </c>
      <c r="CD17" s="327">
        <f>CE17-CC17</f>
        <v>0</v>
      </c>
      <c r="CE17" s="329"/>
      <c r="CF17" s="330">
        <f>IF(CI17&lt;&gt;0,(CI17/$F17)*100,0)</f>
        <v>0</v>
      </c>
      <c r="CG17" s="327">
        <f>ROUND(CI17*[2]QCI!$R$15,2)</f>
        <v>0</v>
      </c>
      <c r="CH17" s="327">
        <f>CI17-CG17</f>
        <v>0</v>
      </c>
      <c r="CI17" s="329"/>
      <c r="CJ17" s="330">
        <f>IF(CM17&lt;&gt;0,(CM17/$F17)*100,0)</f>
        <v>0</v>
      </c>
      <c r="CK17" s="327">
        <f>ROUND(CM17*[2]QCI!$R$15,2)</f>
        <v>0</v>
      </c>
      <c r="CL17" s="327">
        <f>CM17-CK17</f>
        <v>0</v>
      </c>
      <c r="CM17" s="329"/>
      <c r="CN17" s="330">
        <f>IF(CQ17&lt;&gt;0,(CQ17/$F17)*100,0)</f>
        <v>0</v>
      </c>
      <c r="CO17" s="327">
        <f>ROUND(CQ17*[2]QCI!$R$15,2)</f>
        <v>0</v>
      </c>
      <c r="CP17" s="327">
        <f>CQ17-CO17</f>
        <v>0</v>
      </c>
      <c r="CQ17" s="329"/>
      <c r="CR17" s="330">
        <f>IF(CU17&lt;&gt;0,(CU17/$F17)*100,0)</f>
        <v>0</v>
      </c>
      <c r="CS17" s="327">
        <f>ROUND(CU17*[2]QCI!$R$15,2)</f>
        <v>0</v>
      </c>
      <c r="CT17" s="327">
        <f>CU17-CS17</f>
        <v>0</v>
      </c>
      <c r="CU17" s="329"/>
      <c r="CV17" s="330">
        <f>IF(CY17&lt;&gt;0,(CY17/$F17)*100,0)</f>
        <v>0</v>
      </c>
      <c r="CW17" s="327">
        <f>ROUND(CY17*[2]QCI!$R$15,2)</f>
        <v>0</v>
      </c>
      <c r="CX17" s="327">
        <f>CY17-CW17</f>
        <v>0</v>
      </c>
      <c r="CY17" s="329"/>
      <c r="CZ17" s="330">
        <f>IF(DC17&lt;&gt;0,(DC17/$F17)*100,0)</f>
        <v>0</v>
      </c>
      <c r="DA17" s="327">
        <f>ROUND(DC17*[2]QCI!$R$15,2)</f>
        <v>0</v>
      </c>
      <c r="DB17" s="327">
        <f>DC17-DA17</f>
        <v>0</v>
      </c>
      <c r="DC17" s="329"/>
      <c r="DD17"/>
      <c r="DE17"/>
      <c r="DF17"/>
      <c r="DG17"/>
      <c r="DH17"/>
      <c r="DI17"/>
      <c r="DJ17"/>
      <c r="DK17"/>
    </row>
    <row r="18" spans="2:115" ht="12.75" customHeight="1">
      <c r="B18" s="304"/>
      <c r="C18" s="305"/>
      <c r="D18" s="331" t="s">
        <v>1648</v>
      </c>
      <c r="E18" s="332" t="s">
        <v>1649</v>
      </c>
      <c r="F18" s="333">
        <f>IF(F17=0,F15,F17)</f>
        <v>123650</v>
      </c>
      <c r="G18" s="334"/>
      <c r="H18" s="335"/>
      <c r="I18" s="336"/>
      <c r="J18" s="336"/>
      <c r="K18" s="337"/>
      <c r="L18" s="338">
        <f t="shared" ref="L18:BW18" si="2">L17+H18</f>
        <v>0</v>
      </c>
      <c r="M18" s="338">
        <f t="shared" si="2"/>
        <v>0</v>
      </c>
      <c r="N18" s="339">
        <f t="shared" si="2"/>
        <v>0</v>
      </c>
      <c r="O18" s="340">
        <f t="shared" si="2"/>
        <v>0</v>
      </c>
      <c r="P18" s="341">
        <f t="shared" si="2"/>
        <v>0</v>
      </c>
      <c r="Q18" s="338">
        <f t="shared" si="2"/>
        <v>0</v>
      </c>
      <c r="R18" s="338">
        <f t="shared" si="2"/>
        <v>0</v>
      </c>
      <c r="S18" s="340">
        <f t="shared" si="2"/>
        <v>0</v>
      </c>
      <c r="T18" s="341">
        <f t="shared" si="2"/>
        <v>0</v>
      </c>
      <c r="U18" s="338">
        <f t="shared" si="2"/>
        <v>0</v>
      </c>
      <c r="V18" s="338">
        <f t="shared" si="2"/>
        <v>0</v>
      </c>
      <c r="W18" s="340">
        <f t="shared" si="2"/>
        <v>0</v>
      </c>
      <c r="X18" s="341">
        <f t="shared" si="2"/>
        <v>0</v>
      </c>
      <c r="Y18" s="338">
        <f t="shared" si="2"/>
        <v>0</v>
      </c>
      <c r="Z18" s="338">
        <f t="shared" si="2"/>
        <v>0</v>
      </c>
      <c r="AA18" s="340">
        <f t="shared" si="2"/>
        <v>0</v>
      </c>
      <c r="AB18" s="341">
        <f t="shared" si="2"/>
        <v>0</v>
      </c>
      <c r="AC18" s="338">
        <f t="shared" si="2"/>
        <v>0</v>
      </c>
      <c r="AD18" s="338">
        <f t="shared" si="2"/>
        <v>0</v>
      </c>
      <c r="AE18" s="340">
        <f t="shared" si="2"/>
        <v>0</v>
      </c>
      <c r="AF18" s="341">
        <f t="shared" si="2"/>
        <v>0</v>
      </c>
      <c r="AG18" s="338">
        <f t="shared" si="2"/>
        <v>0</v>
      </c>
      <c r="AH18" s="338">
        <f t="shared" si="2"/>
        <v>0</v>
      </c>
      <c r="AI18" s="340">
        <f t="shared" si="2"/>
        <v>0</v>
      </c>
      <c r="AJ18" s="341">
        <f t="shared" si="2"/>
        <v>0</v>
      </c>
      <c r="AK18" s="338">
        <f t="shared" si="2"/>
        <v>0</v>
      </c>
      <c r="AL18" s="338">
        <f t="shared" si="2"/>
        <v>0</v>
      </c>
      <c r="AM18" s="340">
        <f t="shared" si="2"/>
        <v>0</v>
      </c>
      <c r="AN18" s="341">
        <f t="shared" si="2"/>
        <v>0</v>
      </c>
      <c r="AO18" s="338">
        <f t="shared" si="2"/>
        <v>0</v>
      </c>
      <c r="AP18" s="338">
        <f t="shared" si="2"/>
        <v>0</v>
      </c>
      <c r="AQ18" s="340">
        <f t="shared" si="2"/>
        <v>0</v>
      </c>
      <c r="AR18" s="341">
        <f t="shared" si="2"/>
        <v>0</v>
      </c>
      <c r="AS18" s="338">
        <f t="shared" si="2"/>
        <v>0</v>
      </c>
      <c r="AT18" s="338">
        <f t="shared" si="2"/>
        <v>0</v>
      </c>
      <c r="AU18" s="340">
        <f t="shared" si="2"/>
        <v>0</v>
      </c>
      <c r="AV18" s="341">
        <f t="shared" si="2"/>
        <v>0</v>
      </c>
      <c r="AW18" s="338">
        <f t="shared" si="2"/>
        <v>0</v>
      </c>
      <c r="AX18" s="338">
        <f t="shared" si="2"/>
        <v>0</v>
      </c>
      <c r="AY18" s="340">
        <f t="shared" si="2"/>
        <v>0</v>
      </c>
      <c r="AZ18" s="341">
        <f t="shared" si="2"/>
        <v>0</v>
      </c>
      <c r="BA18" s="338">
        <f t="shared" si="2"/>
        <v>0</v>
      </c>
      <c r="BB18" s="338">
        <f t="shared" si="2"/>
        <v>0</v>
      </c>
      <c r="BC18" s="340">
        <f t="shared" si="2"/>
        <v>0</v>
      </c>
      <c r="BD18" s="341">
        <f t="shared" si="2"/>
        <v>0</v>
      </c>
      <c r="BE18" s="338">
        <f t="shared" si="2"/>
        <v>0</v>
      </c>
      <c r="BF18" s="338">
        <f t="shared" si="2"/>
        <v>0</v>
      </c>
      <c r="BG18" s="340">
        <f t="shared" si="2"/>
        <v>0</v>
      </c>
      <c r="BH18" s="341">
        <f t="shared" si="2"/>
        <v>0</v>
      </c>
      <c r="BI18" s="338">
        <f t="shared" si="2"/>
        <v>0</v>
      </c>
      <c r="BJ18" s="338">
        <f t="shared" si="2"/>
        <v>0</v>
      </c>
      <c r="BK18" s="340">
        <f t="shared" si="2"/>
        <v>0</v>
      </c>
      <c r="BL18" s="341">
        <f t="shared" si="2"/>
        <v>0</v>
      </c>
      <c r="BM18" s="338">
        <f t="shared" si="2"/>
        <v>0</v>
      </c>
      <c r="BN18" s="338">
        <f t="shared" si="2"/>
        <v>0</v>
      </c>
      <c r="BO18" s="340">
        <f t="shared" si="2"/>
        <v>0</v>
      </c>
      <c r="BP18" s="341">
        <f t="shared" si="2"/>
        <v>0</v>
      </c>
      <c r="BQ18" s="338">
        <f t="shared" si="2"/>
        <v>0</v>
      </c>
      <c r="BR18" s="338">
        <f t="shared" si="2"/>
        <v>0</v>
      </c>
      <c r="BS18" s="340">
        <f t="shared" si="2"/>
        <v>0</v>
      </c>
      <c r="BT18" s="341">
        <f t="shared" si="2"/>
        <v>0</v>
      </c>
      <c r="BU18" s="338">
        <f t="shared" si="2"/>
        <v>0</v>
      </c>
      <c r="BV18" s="338">
        <f t="shared" si="2"/>
        <v>0</v>
      </c>
      <c r="BW18" s="340">
        <f t="shared" si="2"/>
        <v>0</v>
      </c>
      <c r="BX18" s="341">
        <f t="shared" ref="BX18:DC18" si="3">BX17+BT18</f>
        <v>0</v>
      </c>
      <c r="BY18" s="338">
        <f t="shared" si="3"/>
        <v>0</v>
      </c>
      <c r="BZ18" s="338">
        <f t="shared" si="3"/>
        <v>0</v>
      </c>
      <c r="CA18" s="340">
        <f t="shared" si="3"/>
        <v>0</v>
      </c>
      <c r="CB18" s="341">
        <f t="shared" si="3"/>
        <v>0</v>
      </c>
      <c r="CC18" s="338">
        <f t="shared" si="3"/>
        <v>0</v>
      </c>
      <c r="CD18" s="338">
        <f t="shared" si="3"/>
        <v>0</v>
      </c>
      <c r="CE18" s="340">
        <f t="shared" si="3"/>
        <v>0</v>
      </c>
      <c r="CF18" s="341">
        <f t="shared" si="3"/>
        <v>0</v>
      </c>
      <c r="CG18" s="338">
        <f t="shared" si="3"/>
        <v>0</v>
      </c>
      <c r="CH18" s="338">
        <f t="shared" si="3"/>
        <v>0</v>
      </c>
      <c r="CI18" s="340">
        <f t="shared" si="3"/>
        <v>0</v>
      </c>
      <c r="CJ18" s="341">
        <f t="shared" si="3"/>
        <v>0</v>
      </c>
      <c r="CK18" s="338">
        <f t="shared" si="3"/>
        <v>0</v>
      </c>
      <c r="CL18" s="338">
        <f t="shared" si="3"/>
        <v>0</v>
      </c>
      <c r="CM18" s="340">
        <f t="shared" si="3"/>
        <v>0</v>
      </c>
      <c r="CN18" s="341">
        <f t="shared" si="3"/>
        <v>0</v>
      </c>
      <c r="CO18" s="338">
        <f t="shared" si="3"/>
        <v>0</v>
      </c>
      <c r="CP18" s="338">
        <f t="shared" si="3"/>
        <v>0</v>
      </c>
      <c r="CQ18" s="340">
        <f t="shared" si="3"/>
        <v>0</v>
      </c>
      <c r="CR18" s="341">
        <f t="shared" si="3"/>
        <v>0</v>
      </c>
      <c r="CS18" s="338">
        <f t="shared" si="3"/>
        <v>0</v>
      </c>
      <c r="CT18" s="338">
        <f t="shared" si="3"/>
        <v>0</v>
      </c>
      <c r="CU18" s="340">
        <f t="shared" si="3"/>
        <v>0</v>
      </c>
      <c r="CV18" s="341">
        <f t="shared" si="3"/>
        <v>0</v>
      </c>
      <c r="CW18" s="338">
        <f t="shared" si="3"/>
        <v>0</v>
      </c>
      <c r="CX18" s="338">
        <f t="shared" si="3"/>
        <v>0</v>
      </c>
      <c r="CY18" s="340">
        <f t="shared" si="3"/>
        <v>0</v>
      </c>
      <c r="CZ18" s="341">
        <f t="shared" si="3"/>
        <v>0</v>
      </c>
      <c r="DA18" s="338">
        <f t="shared" si="3"/>
        <v>0</v>
      </c>
      <c r="DB18" s="338">
        <f t="shared" si="3"/>
        <v>0</v>
      </c>
      <c r="DC18" s="340">
        <f t="shared" si="3"/>
        <v>0</v>
      </c>
      <c r="DD18"/>
      <c r="DE18"/>
      <c r="DF18"/>
      <c r="DG18"/>
      <c r="DH18"/>
      <c r="DI18"/>
      <c r="DJ18"/>
      <c r="DK18"/>
    </row>
    <row r="19" spans="2:115" ht="12.75" customHeight="1">
      <c r="B19" s="288">
        <v>2</v>
      </c>
      <c r="C19" s="342" t="str">
        <f>[2]QCI!C16</f>
        <v>Serviços de Escritório, Laboratório e Campo</v>
      </c>
      <c r="D19" s="290" t="s">
        <v>1643</v>
      </c>
      <c r="E19" s="291" t="s">
        <v>1644</v>
      </c>
      <c r="F19" s="292">
        <f>CRONOFF!F17</f>
        <v>43935.17</v>
      </c>
      <c r="G19" s="293">
        <f>[3]CRONFF!G17</f>
        <v>1.3794672970951626E-2</v>
      </c>
      <c r="H19" s="294"/>
      <c r="I19" s="295"/>
      <c r="J19" s="295"/>
      <c r="K19" s="296"/>
      <c r="L19" s="297">
        <f>[2]CronogFF!H17</f>
        <v>0</v>
      </c>
      <c r="M19" s="298">
        <f>L19*[2]QCI!$Y16*[2]QCI!$R16/100</f>
        <v>0</v>
      </c>
      <c r="N19" s="299">
        <f>L19/100*[2]QCI!$Y16*([2]QCI!$U16+[2]QCI!$W16)</f>
        <v>0</v>
      </c>
      <c r="O19" s="300">
        <f>M19+N19</f>
        <v>0</v>
      </c>
      <c r="P19" s="297">
        <f>[2]CronogFF!L17</f>
        <v>0</v>
      </c>
      <c r="Q19" s="302">
        <f>P19*[2]QCI!$Y16*[2]QCI!$R16/100</f>
        <v>0</v>
      </c>
      <c r="R19" s="302">
        <f>P19/100*[2]QCI!$Y16*([2]QCI!$U16+[2]QCI!$W16)</f>
        <v>0</v>
      </c>
      <c r="S19" s="303">
        <f>Q19+R19</f>
        <v>0</v>
      </c>
      <c r="T19" s="297">
        <f>[2]CronogFF!P17</f>
        <v>0</v>
      </c>
      <c r="U19" s="302">
        <f>T19*[2]QCI!$Y16*[2]QCI!$R16/100</f>
        <v>0</v>
      </c>
      <c r="V19" s="302">
        <f>T19/100*[2]QCI!$Y16*([2]QCI!$U16+[2]QCI!$W16)</f>
        <v>0</v>
      </c>
      <c r="W19" s="303">
        <f>U19+V19</f>
        <v>0</v>
      </c>
      <c r="X19" s="297">
        <f>[2]CronogFF!T17</f>
        <v>0</v>
      </c>
      <c r="Y19" s="302">
        <f>X19*[2]QCI!$Y16*[2]QCI!$R16/100</f>
        <v>0</v>
      </c>
      <c r="Z19" s="302">
        <f>X19/100*[2]QCI!$Y16*([2]QCI!$U16+[2]QCI!$W16)</f>
        <v>0</v>
      </c>
      <c r="AA19" s="303">
        <f>Y19+Z19</f>
        <v>0</v>
      </c>
      <c r="AB19" s="297">
        <f>[2]CronogFF!X17</f>
        <v>0</v>
      </c>
      <c r="AC19" s="302">
        <f>AB19*[2]QCI!$Y16*[2]QCI!$R16/100</f>
        <v>0</v>
      </c>
      <c r="AD19" s="302">
        <f>AB19/100*[2]QCI!$Y16*([2]QCI!$U16+[2]QCI!$W16)</f>
        <v>0</v>
      </c>
      <c r="AE19" s="303">
        <f>AC19+AD19</f>
        <v>0</v>
      </c>
      <c r="AF19" s="297">
        <f>[2]CronogFF!AB17</f>
        <v>0</v>
      </c>
      <c r="AG19" s="302">
        <f>AF19*[2]QCI!$Y16*[2]QCI!$R16/100</f>
        <v>0</v>
      </c>
      <c r="AH19" s="302">
        <f>AF19/100*[2]QCI!$Y16*([2]QCI!$U16+[2]QCI!$W16)</f>
        <v>0</v>
      </c>
      <c r="AI19" s="303">
        <f>AG19+AH19</f>
        <v>0</v>
      </c>
      <c r="AJ19" s="297">
        <f>[2]CronogFF!AF17</f>
        <v>0</v>
      </c>
      <c r="AK19" s="302">
        <f>AJ19*[2]QCI!$Y16*[2]QCI!$R16/100</f>
        <v>0</v>
      </c>
      <c r="AL19" s="302">
        <f>AJ19/100*[2]QCI!$Y16*([2]QCI!$U16+[2]QCI!$W16)</f>
        <v>0</v>
      </c>
      <c r="AM19" s="303">
        <f>AK19+AL19</f>
        <v>0</v>
      </c>
      <c r="AN19" s="297">
        <f>[2]CronogFF!AJ17</f>
        <v>0</v>
      </c>
      <c r="AO19" s="302">
        <f>AN19*[2]QCI!$Y16*[2]QCI!$R16/100</f>
        <v>0</v>
      </c>
      <c r="AP19" s="302">
        <f>AN19/100*[2]QCI!$Y16*([2]QCI!$U16+[2]QCI!$W16)</f>
        <v>0</v>
      </c>
      <c r="AQ19" s="303">
        <f>AO19+AP19</f>
        <v>0</v>
      </c>
      <c r="AR19" s="297">
        <f>[2]CronogFF!AN17</f>
        <v>0</v>
      </c>
      <c r="AS19" s="302">
        <f>AR19*[2]QCI!$Y16*[2]QCI!$R16/100</f>
        <v>0</v>
      </c>
      <c r="AT19" s="302">
        <f>AR19/100*[2]QCI!$Y16*([2]QCI!$U16+[2]QCI!$W16)</f>
        <v>0</v>
      </c>
      <c r="AU19" s="303">
        <f>AS19+AT19</f>
        <v>0</v>
      </c>
      <c r="AV19" s="297">
        <f>[2]CronogFF!AR17</f>
        <v>0</v>
      </c>
      <c r="AW19" s="302">
        <f>AV19*[2]QCI!$Y16*[2]QCI!$R16/100</f>
        <v>0</v>
      </c>
      <c r="AX19" s="302">
        <f>AV19/100*[2]QCI!$Y16*([2]QCI!$U16+[2]QCI!$W16)</f>
        <v>0</v>
      </c>
      <c r="AY19" s="303">
        <f>AW19+AX19</f>
        <v>0</v>
      </c>
      <c r="AZ19" s="297">
        <f>[2]CronogFF!AV17</f>
        <v>0</v>
      </c>
      <c r="BA19" s="302">
        <f>AZ19*[2]QCI!$Y16*[2]QCI!$R16/100</f>
        <v>0</v>
      </c>
      <c r="BB19" s="302">
        <f>AZ19/100*[2]QCI!$Y16*([2]QCI!$U16+[2]QCI!$W16)</f>
        <v>0</v>
      </c>
      <c r="BC19" s="303">
        <f>BA19+BB19</f>
        <v>0</v>
      </c>
      <c r="BD19" s="297">
        <f>[2]CronogFF!AZ17</f>
        <v>0</v>
      </c>
      <c r="BE19" s="302">
        <f>BD19*[2]QCI!$Y16*[2]QCI!$R16/100</f>
        <v>0</v>
      </c>
      <c r="BF19" s="302">
        <f>BD19/100*[2]QCI!$Y16*([2]QCI!$U16+[2]QCI!$W16)</f>
        <v>0</v>
      </c>
      <c r="BG19" s="303">
        <f>BE19+BF19</f>
        <v>0</v>
      </c>
      <c r="BH19" s="297">
        <f>[2]CronogFF!BD17</f>
        <v>0</v>
      </c>
      <c r="BI19" s="302">
        <f>BH19*[2]QCI!$Y16*[2]QCI!$R16/100</f>
        <v>0</v>
      </c>
      <c r="BJ19" s="302">
        <f>BH19/100*[2]QCI!$Y16*([2]QCI!$U16+[2]QCI!$W16)</f>
        <v>0</v>
      </c>
      <c r="BK19" s="303">
        <f>BI19+BJ19</f>
        <v>0</v>
      </c>
      <c r="BL19" s="297">
        <f>[2]CronogFF!BH17</f>
        <v>0</v>
      </c>
      <c r="BM19" s="302">
        <f>BL19*[2]QCI!$Y16*[2]QCI!$R16/100</f>
        <v>0</v>
      </c>
      <c r="BN19" s="302">
        <f>BL19/100*[2]QCI!$Y16*([2]QCI!$U16+[2]QCI!$W16)</f>
        <v>0</v>
      </c>
      <c r="BO19" s="303">
        <f>BM19+BN19</f>
        <v>0</v>
      </c>
      <c r="BP19" s="297">
        <f>[2]CronogFF!BL17</f>
        <v>0</v>
      </c>
      <c r="BQ19" s="302">
        <f>BP19*[2]QCI!$Y16*[2]QCI!$R16/100</f>
        <v>0</v>
      </c>
      <c r="BR19" s="302">
        <f>BP19/100*[2]QCI!$Y16*([2]QCI!$U16+[2]QCI!$W16)</f>
        <v>0</v>
      </c>
      <c r="BS19" s="303">
        <f>BQ19+BR19</f>
        <v>0</v>
      </c>
      <c r="BT19" s="297">
        <f>[2]CronogFF!BP17</f>
        <v>0</v>
      </c>
      <c r="BU19" s="302">
        <f>BT19*[2]QCI!$Y16*[2]QCI!$R16/100</f>
        <v>0</v>
      </c>
      <c r="BV19" s="302">
        <f>BT19/100*[2]QCI!$Y16*([2]QCI!$U16+[2]QCI!$W16)</f>
        <v>0</v>
      </c>
      <c r="BW19" s="303">
        <f>BU19+BV19</f>
        <v>0</v>
      </c>
      <c r="BX19" s="297">
        <f>[2]CronogFF!BT17</f>
        <v>0</v>
      </c>
      <c r="BY19" s="302">
        <f>BX19*[2]QCI!$Y16*[2]QCI!$R16/100</f>
        <v>0</v>
      </c>
      <c r="BZ19" s="302">
        <f>BX19/100*[2]QCI!$Y16*([2]QCI!$U16+[2]QCI!$W16)</f>
        <v>0</v>
      </c>
      <c r="CA19" s="303">
        <f>BY19+BZ19</f>
        <v>0</v>
      </c>
      <c r="CB19" s="297">
        <f>[2]CronogFF!BX17</f>
        <v>0</v>
      </c>
      <c r="CC19" s="302">
        <f>CB19*[2]QCI!$Y16*[2]QCI!$R16/100</f>
        <v>0</v>
      </c>
      <c r="CD19" s="302">
        <f>CB19/100*[2]QCI!$Y16*([2]QCI!$U16+[2]QCI!$W16)</f>
        <v>0</v>
      </c>
      <c r="CE19" s="303">
        <f>CC19+CD19</f>
        <v>0</v>
      </c>
      <c r="CF19" s="297">
        <f>[2]CronogFF!CB17</f>
        <v>0</v>
      </c>
      <c r="CG19" s="302">
        <f>CF19*[2]QCI!$Y16*[2]QCI!$R16/100</f>
        <v>0</v>
      </c>
      <c r="CH19" s="302">
        <f>CF19/100*[2]QCI!$Y16*([2]QCI!$U16+[2]QCI!$W16)</f>
        <v>0</v>
      </c>
      <c r="CI19" s="303">
        <f>CG19+CH19</f>
        <v>0</v>
      </c>
      <c r="CJ19" s="297">
        <f>[2]CronogFF!CF17</f>
        <v>0</v>
      </c>
      <c r="CK19" s="302">
        <f>CJ19*[2]QCI!$Y16*[2]QCI!$R16/100</f>
        <v>0</v>
      </c>
      <c r="CL19" s="302">
        <f>CJ19/100*[2]QCI!$Y16*([2]QCI!$U16+[2]QCI!$W16)</f>
        <v>0</v>
      </c>
      <c r="CM19" s="303">
        <f>CK19+CL19</f>
        <v>0</v>
      </c>
      <c r="CN19" s="297">
        <f>[2]CronogFF!CJ17</f>
        <v>0</v>
      </c>
      <c r="CO19" s="302">
        <f>CN19*[2]QCI!$Y16*[2]QCI!$R16/100</f>
        <v>0</v>
      </c>
      <c r="CP19" s="302">
        <f>CN19/100*[2]QCI!$Y16*([2]QCI!$U16+[2]QCI!$W16)</f>
        <v>0</v>
      </c>
      <c r="CQ19" s="303">
        <f>CO19+CP19</f>
        <v>0</v>
      </c>
      <c r="CR19" s="297">
        <f>[2]CronogFF!CN17</f>
        <v>0</v>
      </c>
      <c r="CS19" s="302">
        <f>CR19*[2]QCI!$Y16*[2]QCI!$R16/100</f>
        <v>0</v>
      </c>
      <c r="CT19" s="302">
        <f>CR19/100*[2]QCI!$Y16*([2]QCI!$U16+[2]QCI!$W16)</f>
        <v>0</v>
      </c>
      <c r="CU19" s="303">
        <f>CS19+CT19</f>
        <v>0</v>
      </c>
      <c r="CV19" s="297">
        <f>[2]CronogFF!CR17</f>
        <v>0</v>
      </c>
      <c r="CW19" s="302">
        <f>CV19*[2]QCI!$Y16*[2]QCI!$R16/100</f>
        <v>0</v>
      </c>
      <c r="CX19" s="302">
        <f>CV19/100*[2]QCI!$Y16*([2]QCI!$U16+[2]QCI!$W16)</f>
        <v>0</v>
      </c>
      <c r="CY19" s="303">
        <f>CW19+CX19</f>
        <v>0</v>
      </c>
      <c r="CZ19" s="297">
        <f>[2]CronogFF!CV17</f>
        <v>0</v>
      </c>
      <c r="DA19" s="302">
        <f>CZ19*[2]QCI!$Y16*[2]QCI!$R16/100</f>
        <v>0</v>
      </c>
      <c r="DB19" s="302">
        <f>CZ19/100*[2]QCI!$Y16*([2]QCI!$U16+[2]QCI!$W16)</f>
        <v>0</v>
      </c>
      <c r="DC19" s="303">
        <f>DA19+DB19</f>
        <v>0</v>
      </c>
      <c r="DD19"/>
      <c r="DE19"/>
      <c r="DF19"/>
      <c r="DG19"/>
      <c r="DH19"/>
      <c r="DI19"/>
      <c r="DJ19"/>
      <c r="DK19"/>
    </row>
    <row r="20" spans="2:115" ht="12.75" customHeight="1">
      <c r="B20" s="304"/>
      <c r="C20" s="305"/>
      <c r="D20" s="306" t="s">
        <v>1643</v>
      </c>
      <c r="E20" s="307" t="s">
        <v>1645</v>
      </c>
      <c r="F20" s="308">
        <f>IF(F21&lt;&gt;0,F19-F21,0)</f>
        <v>0</v>
      </c>
      <c r="G20" s="309"/>
      <c r="H20" s="310"/>
      <c r="I20" s="311"/>
      <c r="J20" s="311"/>
      <c r="K20" s="312"/>
      <c r="L20" s="313">
        <f t="shared" ref="L20:BW20" si="4">L19+H20</f>
        <v>0</v>
      </c>
      <c r="M20" s="313">
        <f t="shared" si="4"/>
        <v>0</v>
      </c>
      <c r="N20" s="314">
        <f t="shared" si="4"/>
        <v>0</v>
      </c>
      <c r="O20" s="315">
        <f t="shared" si="4"/>
        <v>0</v>
      </c>
      <c r="P20" s="316">
        <f t="shared" si="4"/>
        <v>0</v>
      </c>
      <c r="Q20" s="317">
        <f t="shared" si="4"/>
        <v>0</v>
      </c>
      <c r="R20" s="318">
        <f t="shared" si="4"/>
        <v>0</v>
      </c>
      <c r="S20" s="319">
        <f t="shared" si="4"/>
        <v>0</v>
      </c>
      <c r="T20" s="316">
        <f t="shared" si="4"/>
        <v>0</v>
      </c>
      <c r="U20" s="317">
        <f t="shared" si="4"/>
        <v>0</v>
      </c>
      <c r="V20" s="318">
        <f t="shared" si="4"/>
        <v>0</v>
      </c>
      <c r="W20" s="319">
        <f t="shared" si="4"/>
        <v>0</v>
      </c>
      <c r="X20" s="316">
        <f t="shared" si="4"/>
        <v>0</v>
      </c>
      <c r="Y20" s="317">
        <f t="shared" si="4"/>
        <v>0</v>
      </c>
      <c r="Z20" s="318">
        <f t="shared" si="4"/>
        <v>0</v>
      </c>
      <c r="AA20" s="319">
        <f t="shared" si="4"/>
        <v>0</v>
      </c>
      <c r="AB20" s="316">
        <f t="shared" si="4"/>
        <v>0</v>
      </c>
      <c r="AC20" s="317">
        <f t="shared" si="4"/>
        <v>0</v>
      </c>
      <c r="AD20" s="318">
        <f t="shared" si="4"/>
        <v>0</v>
      </c>
      <c r="AE20" s="319">
        <f t="shared" si="4"/>
        <v>0</v>
      </c>
      <c r="AF20" s="316">
        <f t="shared" si="4"/>
        <v>0</v>
      </c>
      <c r="AG20" s="317">
        <f t="shared" si="4"/>
        <v>0</v>
      </c>
      <c r="AH20" s="318">
        <f t="shared" si="4"/>
        <v>0</v>
      </c>
      <c r="AI20" s="319">
        <f t="shared" si="4"/>
        <v>0</v>
      </c>
      <c r="AJ20" s="316">
        <f t="shared" si="4"/>
        <v>0</v>
      </c>
      <c r="AK20" s="317">
        <f t="shared" si="4"/>
        <v>0</v>
      </c>
      <c r="AL20" s="318">
        <f t="shared" si="4"/>
        <v>0</v>
      </c>
      <c r="AM20" s="319">
        <f t="shared" si="4"/>
        <v>0</v>
      </c>
      <c r="AN20" s="316">
        <f t="shared" si="4"/>
        <v>0</v>
      </c>
      <c r="AO20" s="317">
        <f t="shared" si="4"/>
        <v>0</v>
      </c>
      <c r="AP20" s="318">
        <f t="shared" si="4"/>
        <v>0</v>
      </c>
      <c r="AQ20" s="319">
        <f t="shared" si="4"/>
        <v>0</v>
      </c>
      <c r="AR20" s="316">
        <f t="shared" si="4"/>
        <v>0</v>
      </c>
      <c r="AS20" s="317">
        <f t="shared" si="4"/>
        <v>0</v>
      </c>
      <c r="AT20" s="318">
        <f t="shared" si="4"/>
        <v>0</v>
      </c>
      <c r="AU20" s="319">
        <f t="shared" si="4"/>
        <v>0</v>
      </c>
      <c r="AV20" s="316">
        <f t="shared" si="4"/>
        <v>0</v>
      </c>
      <c r="AW20" s="317">
        <f t="shared" si="4"/>
        <v>0</v>
      </c>
      <c r="AX20" s="318">
        <f t="shared" si="4"/>
        <v>0</v>
      </c>
      <c r="AY20" s="319">
        <f t="shared" si="4"/>
        <v>0</v>
      </c>
      <c r="AZ20" s="316">
        <f t="shared" si="4"/>
        <v>0</v>
      </c>
      <c r="BA20" s="317">
        <f t="shared" si="4"/>
        <v>0</v>
      </c>
      <c r="BB20" s="318">
        <f t="shared" si="4"/>
        <v>0</v>
      </c>
      <c r="BC20" s="319">
        <f t="shared" si="4"/>
        <v>0</v>
      </c>
      <c r="BD20" s="316">
        <f t="shared" si="4"/>
        <v>0</v>
      </c>
      <c r="BE20" s="317">
        <f t="shared" si="4"/>
        <v>0</v>
      </c>
      <c r="BF20" s="318">
        <f t="shared" si="4"/>
        <v>0</v>
      </c>
      <c r="BG20" s="319">
        <f t="shared" si="4"/>
        <v>0</v>
      </c>
      <c r="BH20" s="316">
        <f t="shared" si="4"/>
        <v>0</v>
      </c>
      <c r="BI20" s="317">
        <f t="shared" si="4"/>
        <v>0</v>
      </c>
      <c r="BJ20" s="318">
        <f t="shared" si="4"/>
        <v>0</v>
      </c>
      <c r="BK20" s="319">
        <f t="shared" si="4"/>
        <v>0</v>
      </c>
      <c r="BL20" s="316">
        <f t="shared" si="4"/>
        <v>0</v>
      </c>
      <c r="BM20" s="317">
        <f t="shared" si="4"/>
        <v>0</v>
      </c>
      <c r="BN20" s="318">
        <f t="shared" si="4"/>
        <v>0</v>
      </c>
      <c r="BO20" s="319">
        <f t="shared" si="4"/>
        <v>0</v>
      </c>
      <c r="BP20" s="316">
        <f t="shared" si="4"/>
        <v>0</v>
      </c>
      <c r="BQ20" s="317">
        <f t="shared" si="4"/>
        <v>0</v>
      </c>
      <c r="BR20" s="318">
        <f t="shared" si="4"/>
        <v>0</v>
      </c>
      <c r="BS20" s="319">
        <f t="shared" si="4"/>
        <v>0</v>
      </c>
      <c r="BT20" s="316">
        <f t="shared" si="4"/>
        <v>0</v>
      </c>
      <c r="BU20" s="317">
        <f t="shared" si="4"/>
        <v>0</v>
      </c>
      <c r="BV20" s="318">
        <f t="shared" si="4"/>
        <v>0</v>
      </c>
      <c r="BW20" s="319">
        <f t="shared" si="4"/>
        <v>0</v>
      </c>
      <c r="BX20" s="316">
        <f t="shared" ref="BX20:DC20" si="5">BX19+BT20</f>
        <v>0</v>
      </c>
      <c r="BY20" s="317">
        <f t="shared" si="5"/>
        <v>0</v>
      </c>
      <c r="BZ20" s="318">
        <f t="shared" si="5"/>
        <v>0</v>
      </c>
      <c r="CA20" s="319">
        <f t="shared" si="5"/>
        <v>0</v>
      </c>
      <c r="CB20" s="316">
        <f t="shared" si="5"/>
        <v>0</v>
      </c>
      <c r="CC20" s="317">
        <f t="shared" si="5"/>
        <v>0</v>
      </c>
      <c r="CD20" s="318">
        <f t="shared" si="5"/>
        <v>0</v>
      </c>
      <c r="CE20" s="319">
        <f t="shared" si="5"/>
        <v>0</v>
      </c>
      <c r="CF20" s="316">
        <f t="shared" si="5"/>
        <v>0</v>
      </c>
      <c r="CG20" s="317">
        <f t="shared" si="5"/>
        <v>0</v>
      </c>
      <c r="CH20" s="318">
        <f t="shared" si="5"/>
        <v>0</v>
      </c>
      <c r="CI20" s="319">
        <f t="shared" si="5"/>
        <v>0</v>
      </c>
      <c r="CJ20" s="316">
        <f t="shared" si="5"/>
        <v>0</v>
      </c>
      <c r="CK20" s="317">
        <f t="shared" si="5"/>
        <v>0</v>
      </c>
      <c r="CL20" s="318">
        <f t="shared" si="5"/>
        <v>0</v>
      </c>
      <c r="CM20" s="319">
        <f t="shared" si="5"/>
        <v>0</v>
      </c>
      <c r="CN20" s="316">
        <f t="shared" si="5"/>
        <v>0</v>
      </c>
      <c r="CO20" s="317">
        <f t="shared" si="5"/>
        <v>0</v>
      </c>
      <c r="CP20" s="318">
        <f t="shared" si="5"/>
        <v>0</v>
      </c>
      <c r="CQ20" s="319">
        <f t="shared" si="5"/>
        <v>0</v>
      </c>
      <c r="CR20" s="316">
        <f t="shared" si="5"/>
        <v>0</v>
      </c>
      <c r="CS20" s="317">
        <f t="shared" si="5"/>
        <v>0</v>
      </c>
      <c r="CT20" s="318">
        <f t="shared" si="5"/>
        <v>0</v>
      </c>
      <c r="CU20" s="319">
        <f t="shared" si="5"/>
        <v>0</v>
      </c>
      <c r="CV20" s="316">
        <f t="shared" si="5"/>
        <v>0</v>
      </c>
      <c r="CW20" s="317">
        <f t="shared" si="5"/>
        <v>0</v>
      </c>
      <c r="CX20" s="318">
        <f t="shared" si="5"/>
        <v>0</v>
      </c>
      <c r="CY20" s="319">
        <f t="shared" si="5"/>
        <v>0</v>
      </c>
      <c r="CZ20" s="316">
        <f t="shared" si="5"/>
        <v>0</v>
      </c>
      <c r="DA20" s="317">
        <f t="shared" si="5"/>
        <v>0</v>
      </c>
      <c r="DB20" s="318">
        <f t="shared" si="5"/>
        <v>0</v>
      </c>
      <c r="DC20" s="319">
        <f t="shared" si="5"/>
        <v>0</v>
      </c>
      <c r="DD20"/>
      <c r="DE20"/>
      <c r="DF20"/>
      <c r="DG20"/>
      <c r="DH20"/>
      <c r="DI20"/>
      <c r="DJ20"/>
      <c r="DK20"/>
    </row>
    <row r="21" spans="2:115" ht="12.75" customHeight="1">
      <c r="B21" s="304"/>
      <c r="C21" s="305"/>
      <c r="D21" s="320" t="s">
        <v>1646</v>
      </c>
      <c r="E21" s="321" t="s">
        <v>1647</v>
      </c>
      <c r="F21" s="322"/>
      <c r="G21" s="323">
        <f>IF(F21=0,0,F21/F$91)</f>
        <v>0</v>
      </c>
      <c r="H21" s="324"/>
      <c r="I21" s="325"/>
      <c r="J21" s="325"/>
      <c r="K21" s="326"/>
      <c r="L21" s="327">
        <f>IF(O21&lt;&gt;0,(O21/$F21)*100,0)</f>
        <v>0</v>
      </c>
      <c r="M21" s="327">
        <f>ROUND(O21*[2]QCI!$R$15,2)</f>
        <v>0</v>
      </c>
      <c r="N21" s="328">
        <f>O21-M21</f>
        <v>0</v>
      </c>
      <c r="O21" s="329"/>
      <c r="P21" s="330">
        <f>IF(S21&lt;&gt;0,(S21/$F21)*100,0)</f>
        <v>0</v>
      </c>
      <c r="Q21" s="327">
        <f>ROUND(S21*[2]QCI!$R$15,2)</f>
        <v>0</v>
      </c>
      <c r="R21" s="327">
        <f>S21-Q21</f>
        <v>0</v>
      </c>
      <c r="S21" s="329"/>
      <c r="T21" s="330">
        <f>IF(W21&lt;&gt;0,(W21/$F21)*100,0)</f>
        <v>0</v>
      </c>
      <c r="U21" s="327">
        <f>ROUND(W21*[2]QCI!$R$15,2)</f>
        <v>0</v>
      </c>
      <c r="V21" s="327">
        <f>W21-U21</f>
        <v>0</v>
      </c>
      <c r="W21" s="329"/>
      <c r="X21" s="330">
        <f>IF(AA21&lt;&gt;0,(AA21/$F21)*100,0)</f>
        <v>0</v>
      </c>
      <c r="Y21" s="327">
        <f>ROUND(AA21*[2]QCI!$R$15,2)</f>
        <v>0</v>
      </c>
      <c r="Z21" s="327">
        <f>AA21-Y21</f>
        <v>0</v>
      </c>
      <c r="AA21" s="329"/>
      <c r="AB21" s="330">
        <f>IF(AE21&lt;&gt;0,(AE21/$F21)*100,0)</f>
        <v>0</v>
      </c>
      <c r="AC21" s="327">
        <f>ROUND(AE21*[2]QCI!$R$15,2)</f>
        <v>0</v>
      </c>
      <c r="AD21" s="327">
        <f>AE21-AC21</f>
        <v>0</v>
      </c>
      <c r="AE21" s="329"/>
      <c r="AF21" s="330">
        <f>IF(AI21&lt;&gt;0,(AI21/$F21)*100,0)</f>
        <v>0</v>
      </c>
      <c r="AG21" s="327">
        <f>ROUND(AI21*[2]QCI!$R$15,2)</f>
        <v>0</v>
      </c>
      <c r="AH21" s="327">
        <f>AI21-AG21</f>
        <v>0</v>
      </c>
      <c r="AI21" s="329"/>
      <c r="AJ21" s="330">
        <f>IF(AM21&lt;&gt;0,(AM21/$F21)*100,0)</f>
        <v>0</v>
      </c>
      <c r="AK21" s="327">
        <f>ROUND(AM21*[2]QCI!$R$15,2)</f>
        <v>0</v>
      </c>
      <c r="AL21" s="327">
        <f>AM21-AK21</f>
        <v>0</v>
      </c>
      <c r="AM21" s="329"/>
      <c r="AN21" s="330">
        <f>IF(AQ21&lt;&gt;0,(AQ21/$F21)*100,0)</f>
        <v>0</v>
      </c>
      <c r="AO21" s="327">
        <f>ROUND(AQ21*[2]QCI!$R$15,2)</f>
        <v>0</v>
      </c>
      <c r="AP21" s="327">
        <f>AQ21-AO21</f>
        <v>0</v>
      </c>
      <c r="AQ21" s="329"/>
      <c r="AR21" s="330">
        <f>IF(AU21&lt;&gt;0,(AU21/$F21)*100,0)</f>
        <v>0</v>
      </c>
      <c r="AS21" s="327">
        <f>ROUND(AU21*[2]QCI!$R$15,2)</f>
        <v>0</v>
      </c>
      <c r="AT21" s="327">
        <f>AU21-AS21</f>
        <v>0</v>
      </c>
      <c r="AU21" s="329"/>
      <c r="AV21" s="330">
        <f>IF(AY21&lt;&gt;0,(AY21/$F21)*100,0)</f>
        <v>0</v>
      </c>
      <c r="AW21" s="327">
        <f>ROUND(AY21*[2]QCI!$R$15,2)</f>
        <v>0</v>
      </c>
      <c r="AX21" s="327">
        <f>AY21-AW21</f>
        <v>0</v>
      </c>
      <c r="AY21" s="329"/>
      <c r="AZ21" s="330">
        <f>IF(BC21&lt;&gt;0,(BC21/$F21)*100,0)</f>
        <v>0</v>
      </c>
      <c r="BA21" s="327">
        <f>ROUND(BC21*[2]QCI!$R$15,2)</f>
        <v>0</v>
      </c>
      <c r="BB21" s="327">
        <f>BC21-BA21</f>
        <v>0</v>
      </c>
      <c r="BC21" s="329"/>
      <c r="BD21" s="330">
        <f>IF(BG21&lt;&gt;0,(BG21/$F21)*100,0)</f>
        <v>0</v>
      </c>
      <c r="BE21" s="327">
        <f>ROUND(BG21*[2]QCI!$R$15,2)</f>
        <v>0</v>
      </c>
      <c r="BF21" s="327">
        <f>BG21-BE21</f>
        <v>0</v>
      </c>
      <c r="BG21" s="329"/>
      <c r="BH21" s="330">
        <f>IF(BK21&lt;&gt;0,(BK21/$F21)*100,0)</f>
        <v>0</v>
      </c>
      <c r="BI21" s="327">
        <f>ROUND(BK21*[2]QCI!$R$15,2)</f>
        <v>0</v>
      </c>
      <c r="BJ21" s="327">
        <f>BK21-BI21</f>
        <v>0</v>
      </c>
      <c r="BK21" s="329"/>
      <c r="BL21" s="330">
        <f>IF(BO21&lt;&gt;0,(BO21/$F21)*100,0)</f>
        <v>0</v>
      </c>
      <c r="BM21" s="327">
        <f>ROUND(BO21*[2]QCI!$R$15,2)</f>
        <v>0</v>
      </c>
      <c r="BN21" s="327">
        <f>BO21-BM21</f>
        <v>0</v>
      </c>
      <c r="BO21" s="329"/>
      <c r="BP21" s="330">
        <f>IF(BS21&lt;&gt;0,(BS21/$F21)*100,0)</f>
        <v>0</v>
      </c>
      <c r="BQ21" s="327">
        <f>ROUND(BS21*[2]QCI!$R$15,2)</f>
        <v>0</v>
      </c>
      <c r="BR21" s="327">
        <f>BS21-BQ21</f>
        <v>0</v>
      </c>
      <c r="BS21" s="329"/>
      <c r="BT21" s="330">
        <f>IF(BW21&lt;&gt;0,(BW21/$F21)*100,0)</f>
        <v>0</v>
      </c>
      <c r="BU21" s="327">
        <f>ROUND(BW21*[2]QCI!$R$15,2)</f>
        <v>0</v>
      </c>
      <c r="BV21" s="327">
        <f>BW21-BU21</f>
        <v>0</v>
      </c>
      <c r="BW21" s="329"/>
      <c r="BX21" s="330">
        <f>IF(CA21&lt;&gt;0,(CA21/$F21)*100,0)</f>
        <v>0</v>
      </c>
      <c r="BY21" s="327">
        <f>ROUND(CA21*[2]QCI!$R$15,2)</f>
        <v>0</v>
      </c>
      <c r="BZ21" s="327">
        <f>CA21-BY21</f>
        <v>0</v>
      </c>
      <c r="CA21" s="329"/>
      <c r="CB21" s="330">
        <f>IF(CE21&lt;&gt;0,(CE21/$F21)*100,0)</f>
        <v>0</v>
      </c>
      <c r="CC21" s="327">
        <f>ROUND(CE21*[2]QCI!$R$15,2)</f>
        <v>0</v>
      </c>
      <c r="CD21" s="327">
        <f>CE21-CC21</f>
        <v>0</v>
      </c>
      <c r="CE21" s="329"/>
      <c r="CF21" s="330">
        <f>IF(CI21&lt;&gt;0,(CI21/$F21)*100,0)</f>
        <v>0</v>
      </c>
      <c r="CG21" s="327">
        <f>ROUND(CI21*[2]QCI!$R$15,2)</f>
        <v>0</v>
      </c>
      <c r="CH21" s="327">
        <f>CI21-CG21</f>
        <v>0</v>
      </c>
      <c r="CI21" s="329"/>
      <c r="CJ21" s="330">
        <f>IF(CM21&lt;&gt;0,(CM21/$F21)*100,0)</f>
        <v>0</v>
      </c>
      <c r="CK21" s="327">
        <f>ROUND(CM21*[2]QCI!$R$15,2)</f>
        <v>0</v>
      </c>
      <c r="CL21" s="327">
        <f>CM21-CK21</f>
        <v>0</v>
      </c>
      <c r="CM21" s="329"/>
      <c r="CN21" s="330">
        <f>IF(CQ21&lt;&gt;0,(CQ21/$F21)*100,0)</f>
        <v>0</v>
      </c>
      <c r="CO21" s="327">
        <f>ROUND(CQ21*[2]QCI!$R$15,2)</f>
        <v>0</v>
      </c>
      <c r="CP21" s="327">
        <f>CQ21-CO21</f>
        <v>0</v>
      </c>
      <c r="CQ21" s="329"/>
      <c r="CR21" s="330">
        <f>IF(CU21&lt;&gt;0,(CU21/$F21)*100,0)</f>
        <v>0</v>
      </c>
      <c r="CS21" s="327">
        <f>ROUND(CU21*[2]QCI!$R$15,2)</f>
        <v>0</v>
      </c>
      <c r="CT21" s="327">
        <f>CU21-CS21</f>
        <v>0</v>
      </c>
      <c r="CU21" s="329"/>
      <c r="CV21" s="330">
        <f>IF(CY21&lt;&gt;0,(CY21/$F21)*100,0)</f>
        <v>0</v>
      </c>
      <c r="CW21" s="327">
        <f>ROUND(CY21*[2]QCI!$R$15,2)</f>
        <v>0</v>
      </c>
      <c r="CX21" s="327">
        <f>CY21-CW21</f>
        <v>0</v>
      </c>
      <c r="CY21" s="329"/>
      <c r="CZ21" s="330">
        <f>IF(DC21&lt;&gt;0,(DC21/$F21)*100,0)</f>
        <v>0</v>
      </c>
      <c r="DA21" s="327">
        <f>ROUND(DC21*[2]QCI!$R$15,2)</f>
        <v>0</v>
      </c>
      <c r="DB21" s="327">
        <f>DC21-DA21</f>
        <v>0</v>
      </c>
      <c r="DC21" s="329"/>
      <c r="DD21"/>
      <c r="DE21"/>
      <c r="DF21"/>
      <c r="DG21"/>
      <c r="DH21"/>
      <c r="DI21"/>
      <c r="DJ21"/>
      <c r="DK21"/>
    </row>
    <row r="22" spans="2:115" ht="12.75" customHeight="1">
      <c r="B22" s="343"/>
      <c r="C22" s="305"/>
      <c r="D22" s="331" t="s">
        <v>1648</v>
      </c>
      <c r="E22" s="332" t="s">
        <v>1649</v>
      </c>
      <c r="F22" s="333">
        <f>IF(F21=0,F19,F21)</f>
        <v>43935.17</v>
      </c>
      <c r="G22" s="334"/>
      <c r="H22" s="335"/>
      <c r="I22" s="336"/>
      <c r="J22" s="336"/>
      <c r="K22" s="337"/>
      <c r="L22" s="338">
        <f t="shared" ref="L22:BW22" si="6">L21+H22</f>
        <v>0</v>
      </c>
      <c r="M22" s="338">
        <f t="shared" si="6"/>
        <v>0</v>
      </c>
      <c r="N22" s="339">
        <f t="shared" si="6"/>
        <v>0</v>
      </c>
      <c r="O22" s="340">
        <f t="shared" si="6"/>
        <v>0</v>
      </c>
      <c r="P22" s="341">
        <f t="shared" si="6"/>
        <v>0</v>
      </c>
      <c r="Q22" s="338">
        <f t="shared" si="6"/>
        <v>0</v>
      </c>
      <c r="R22" s="338">
        <f t="shared" si="6"/>
        <v>0</v>
      </c>
      <c r="S22" s="340">
        <f t="shared" si="6"/>
        <v>0</v>
      </c>
      <c r="T22" s="341">
        <f t="shared" si="6"/>
        <v>0</v>
      </c>
      <c r="U22" s="338">
        <f t="shared" si="6"/>
        <v>0</v>
      </c>
      <c r="V22" s="338">
        <f t="shared" si="6"/>
        <v>0</v>
      </c>
      <c r="W22" s="340">
        <f t="shared" si="6"/>
        <v>0</v>
      </c>
      <c r="X22" s="341">
        <f t="shared" si="6"/>
        <v>0</v>
      </c>
      <c r="Y22" s="338">
        <f t="shared" si="6"/>
        <v>0</v>
      </c>
      <c r="Z22" s="338">
        <f t="shared" si="6"/>
        <v>0</v>
      </c>
      <c r="AA22" s="340">
        <f t="shared" si="6"/>
        <v>0</v>
      </c>
      <c r="AB22" s="341">
        <f t="shared" si="6"/>
        <v>0</v>
      </c>
      <c r="AC22" s="338">
        <f t="shared" si="6"/>
        <v>0</v>
      </c>
      <c r="AD22" s="338">
        <f t="shared" si="6"/>
        <v>0</v>
      </c>
      <c r="AE22" s="340">
        <f t="shared" si="6"/>
        <v>0</v>
      </c>
      <c r="AF22" s="341">
        <f t="shared" si="6"/>
        <v>0</v>
      </c>
      <c r="AG22" s="338">
        <f t="shared" si="6"/>
        <v>0</v>
      </c>
      <c r="AH22" s="338">
        <f t="shared" si="6"/>
        <v>0</v>
      </c>
      <c r="AI22" s="340">
        <f t="shared" si="6"/>
        <v>0</v>
      </c>
      <c r="AJ22" s="341">
        <f t="shared" si="6"/>
        <v>0</v>
      </c>
      <c r="AK22" s="338">
        <f t="shared" si="6"/>
        <v>0</v>
      </c>
      <c r="AL22" s="338">
        <f t="shared" si="6"/>
        <v>0</v>
      </c>
      <c r="AM22" s="340">
        <f t="shared" si="6"/>
        <v>0</v>
      </c>
      <c r="AN22" s="341">
        <f t="shared" si="6"/>
        <v>0</v>
      </c>
      <c r="AO22" s="338">
        <f t="shared" si="6"/>
        <v>0</v>
      </c>
      <c r="AP22" s="338">
        <f t="shared" si="6"/>
        <v>0</v>
      </c>
      <c r="AQ22" s="340">
        <f t="shared" si="6"/>
        <v>0</v>
      </c>
      <c r="AR22" s="341">
        <f t="shared" si="6"/>
        <v>0</v>
      </c>
      <c r="AS22" s="338">
        <f t="shared" si="6"/>
        <v>0</v>
      </c>
      <c r="AT22" s="338">
        <f t="shared" si="6"/>
        <v>0</v>
      </c>
      <c r="AU22" s="340">
        <f t="shared" si="6"/>
        <v>0</v>
      </c>
      <c r="AV22" s="341">
        <f t="shared" si="6"/>
        <v>0</v>
      </c>
      <c r="AW22" s="338">
        <f t="shared" si="6"/>
        <v>0</v>
      </c>
      <c r="AX22" s="338">
        <f t="shared" si="6"/>
        <v>0</v>
      </c>
      <c r="AY22" s="340">
        <f t="shared" si="6"/>
        <v>0</v>
      </c>
      <c r="AZ22" s="341">
        <f t="shared" si="6"/>
        <v>0</v>
      </c>
      <c r="BA22" s="338">
        <f t="shared" si="6"/>
        <v>0</v>
      </c>
      <c r="BB22" s="338">
        <f t="shared" si="6"/>
        <v>0</v>
      </c>
      <c r="BC22" s="340">
        <f t="shared" si="6"/>
        <v>0</v>
      </c>
      <c r="BD22" s="341">
        <f t="shared" si="6"/>
        <v>0</v>
      </c>
      <c r="BE22" s="338">
        <f t="shared" si="6"/>
        <v>0</v>
      </c>
      <c r="BF22" s="338">
        <f t="shared" si="6"/>
        <v>0</v>
      </c>
      <c r="BG22" s="340">
        <f t="shared" si="6"/>
        <v>0</v>
      </c>
      <c r="BH22" s="341">
        <f t="shared" si="6"/>
        <v>0</v>
      </c>
      <c r="BI22" s="338">
        <f t="shared" si="6"/>
        <v>0</v>
      </c>
      <c r="BJ22" s="338">
        <f t="shared" si="6"/>
        <v>0</v>
      </c>
      <c r="BK22" s="340">
        <f t="shared" si="6"/>
        <v>0</v>
      </c>
      <c r="BL22" s="341">
        <f t="shared" si="6"/>
        <v>0</v>
      </c>
      <c r="BM22" s="338">
        <f t="shared" si="6"/>
        <v>0</v>
      </c>
      <c r="BN22" s="338">
        <f t="shared" si="6"/>
        <v>0</v>
      </c>
      <c r="BO22" s="340">
        <f t="shared" si="6"/>
        <v>0</v>
      </c>
      <c r="BP22" s="341">
        <f t="shared" si="6"/>
        <v>0</v>
      </c>
      <c r="BQ22" s="338">
        <f t="shared" si="6"/>
        <v>0</v>
      </c>
      <c r="BR22" s="338">
        <f t="shared" si="6"/>
        <v>0</v>
      </c>
      <c r="BS22" s="340">
        <f t="shared" si="6"/>
        <v>0</v>
      </c>
      <c r="BT22" s="341">
        <f t="shared" si="6"/>
        <v>0</v>
      </c>
      <c r="BU22" s="338">
        <f t="shared" si="6"/>
        <v>0</v>
      </c>
      <c r="BV22" s="338">
        <f t="shared" si="6"/>
        <v>0</v>
      </c>
      <c r="BW22" s="340">
        <f t="shared" si="6"/>
        <v>0</v>
      </c>
      <c r="BX22" s="341">
        <f t="shared" ref="BX22:DC22" si="7">BX21+BT22</f>
        <v>0</v>
      </c>
      <c r="BY22" s="338">
        <f t="shared" si="7"/>
        <v>0</v>
      </c>
      <c r="BZ22" s="338">
        <f t="shared" si="7"/>
        <v>0</v>
      </c>
      <c r="CA22" s="340">
        <f t="shared" si="7"/>
        <v>0</v>
      </c>
      <c r="CB22" s="341">
        <f t="shared" si="7"/>
        <v>0</v>
      </c>
      <c r="CC22" s="338">
        <f t="shared" si="7"/>
        <v>0</v>
      </c>
      <c r="CD22" s="338">
        <f t="shared" si="7"/>
        <v>0</v>
      </c>
      <c r="CE22" s="340">
        <f t="shared" si="7"/>
        <v>0</v>
      </c>
      <c r="CF22" s="341">
        <f t="shared" si="7"/>
        <v>0</v>
      </c>
      <c r="CG22" s="338">
        <f t="shared" si="7"/>
        <v>0</v>
      </c>
      <c r="CH22" s="338">
        <f t="shared" si="7"/>
        <v>0</v>
      </c>
      <c r="CI22" s="340">
        <f t="shared" si="7"/>
        <v>0</v>
      </c>
      <c r="CJ22" s="341">
        <f t="shared" si="7"/>
        <v>0</v>
      </c>
      <c r="CK22" s="338">
        <f t="shared" si="7"/>
        <v>0</v>
      </c>
      <c r="CL22" s="338">
        <f t="shared" si="7"/>
        <v>0</v>
      </c>
      <c r="CM22" s="340">
        <f t="shared" si="7"/>
        <v>0</v>
      </c>
      <c r="CN22" s="341">
        <f t="shared" si="7"/>
        <v>0</v>
      </c>
      <c r="CO22" s="338">
        <f t="shared" si="7"/>
        <v>0</v>
      </c>
      <c r="CP22" s="338">
        <f t="shared" si="7"/>
        <v>0</v>
      </c>
      <c r="CQ22" s="340">
        <f t="shared" si="7"/>
        <v>0</v>
      </c>
      <c r="CR22" s="341">
        <f t="shared" si="7"/>
        <v>0</v>
      </c>
      <c r="CS22" s="338">
        <f t="shared" si="7"/>
        <v>0</v>
      </c>
      <c r="CT22" s="338">
        <f t="shared" si="7"/>
        <v>0</v>
      </c>
      <c r="CU22" s="340">
        <f t="shared" si="7"/>
        <v>0</v>
      </c>
      <c r="CV22" s="341">
        <f t="shared" si="7"/>
        <v>0</v>
      </c>
      <c r="CW22" s="338">
        <f t="shared" si="7"/>
        <v>0</v>
      </c>
      <c r="CX22" s="338">
        <f t="shared" si="7"/>
        <v>0</v>
      </c>
      <c r="CY22" s="340">
        <f t="shared" si="7"/>
        <v>0</v>
      </c>
      <c r="CZ22" s="341">
        <f t="shared" si="7"/>
        <v>0</v>
      </c>
      <c r="DA22" s="338">
        <f t="shared" si="7"/>
        <v>0</v>
      </c>
      <c r="DB22" s="338">
        <f t="shared" si="7"/>
        <v>0</v>
      </c>
      <c r="DC22" s="340">
        <f t="shared" si="7"/>
        <v>0</v>
      </c>
      <c r="DD22"/>
      <c r="DE22"/>
      <c r="DF22"/>
      <c r="DG22"/>
      <c r="DH22"/>
      <c r="DI22"/>
      <c r="DJ22"/>
      <c r="DK22"/>
    </row>
    <row r="23" spans="2:115" ht="12.75" customHeight="1">
      <c r="B23" s="288">
        <v>3</v>
      </c>
      <c r="C23" s="344" t="str">
        <f>[2]QCI!C17</f>
        <v>Canteiro de Obra</v>
      </c>
      <c r="D23" s="290" t="s">
        <v>1643</v>
      </c>
      <c r="E23" s="291" t="s">
        <v>1644</v>
      </c>
      <c r="F23" s="292">
        <f>CRONOFF!F18</f>
        <v>44093.640000000007</v>
      </c>
      <c r="G23" s="293">
        <f>[3]CRONFF!G18</f>
        <v>1.3763029657042193E-2</v>
      </c>
      <c r="H23" s="294"/>
      <c r="I23" s="295"/>
      <c r="J23" s="295"/>
      <c r="K23" s="296"/>
      <c r="L23" s="297">
        <f>[2]CronogFF!H18</f>
        <v>0</v>
      </c>
      <c r="M23" s="298">
        <f>L23*[2]QCI!$Y17*[2]QCI!$R17/100</f>
        <v>0</v>
      </c>
      <c r="N23" s="299">
        <f>L23/100*[2]QCI!$Y17*([2]QCI!$U17+[2]QCI!$W17)</f>
        <v>0</v>
      </c>
      <c r="O23" s="300">
        <f>M23+N23</f>
        <v>0</v>
      </c>
      <c r="P23" s="301">
        <f>[2]CronogFF!L18</f>
        <v>0</v>
      </c>
      <c r="Q23" s="302">
        <f>P23*[2]QCI!$Y17*[2]QCI!$R17/100</f>
        <v>0</v>
      </c>
      <c r="R23" s="302">
        <f>P23/100*[2]QCI!$Y17*([2]QCI!$U17+[2]QCI!$W17)</f>
        <v>0</v>
      </c>
      <c r="S23" s="303">
        <f>Q23+R23</f>
        <v>0</v>
      </c>
      <c r="T23" s="301">
        <f>[2]CronogFF!P18</f>
        <v>0</v>
      </c>
      <c r="U23" s="302">
        <f>T23*[2]QCI!$Y17*[2]QCI!$R17/100</f>
        <v>0</v>
      </c>
      <c r="V23" s="302">
        <f>T23/100*[2]QCI!$Y17*([2]QCI!$U17+[2]QCI!$W17)</f>
        <v>0</v>
      </c>
      <c r="W23" s="303">
        <f>U23+V23</f>
        <v>0</v>
      </c>
      <c r="X23" s="301">
        <f>[2]CronogFF!T18</f>
        <v>0</v>
      </c>
      <c r="Y23" s="302">
        <f>X23*[2]QCI!$Y17*[2]QCI!$R17/100</f>
        <v>0</v>
      </c>
      <c r="Z23" s="302">
        <f>X23/100*[2]QCI!$Y17*([2]QCI!$U17+[2]QCI!$W17)</f>
        <v>0</v>
      </c>
      <c r="AA23" s="303">
        <f>Y23+Z23</f>
        <v>0</v>
      </c>
      <c r="AB23" s="301">
        <f>[2]CronogFF!X18</f>
        <v>0</v>
      </c>
      <c r="AC23" s="302">
        <f>AB23*[2]QCI!$Y17*[2]QCI!$R17/100</f>
        <v>0</v>
      </c>
      <c r="AD23" s="302">
        <f>AB23/100*[2]QCI!$Y17*([2]QCI!$U17+[2]QCI!$W17)</f>
        <v>0</v>
      </c>
      <c r="AE23" s="303">
        <f>AC23+AD23</f>
        <v>0</v>
      </c>
      <c r="AF23" s="301">
        <f>[2]CronogFF!AB18</f>
        <v>0</v>
      </c>
      <c r="AG23" s="302">
        <f>AF23*[2]QCI!$Y17*[2]QCI!$R17/100</f>
        <v>0</v>
      </c>
      <c r="AH23" s="302">
        <f>AF23/100*[2]QCI!$Y17*([2]QCI!$U17+[2]QCI!$W17)</f>
        <v>0</v>
      </c>
      <c r="AI23" s="303">
        <f>AG23+AH23</f>
        <v>0</v>
      </c>
      <c r="AJ23" s="301">
        <f>[2]CronogFF!AF18</f>
        <v>0</v>
      </c>
      <c r="AK23" s="302">
        <f>AJ23*[2]QCI!$Y17*[2]QCI!$R17/100</f>
        <v>0</v>
      </c>
      <c r="AL23" s="302">
        <f>AJ23/100*[2]QCI!$Y17*([2]QCI!$U17+[2]QCI!$W17)</f>
        <v>0</v>
      </c>
      <c r="AM23" s="303">
        <f>AK23+AL23</f>
        <v>0</v>
      </c>
      <c r="AN23" s="301">
        <f>[2]CronogFF!AJ18</f>
        <v>0</v>
      </c>
      <c r="AO23" s="302">
        <f>AN23*[2]QCI!$Y17*[2]QCI!$R17/100</f>
        <v>0</v>
      </c>
      <c r="AP23" s="302">
        <f>AN23/100*[2]QCI!$Y17*([2]QCI!$U17+[2]QCI!$W17)</f>
        <v>0</v>
      </c>
      <c r="AQ23" s="303">
        <f>AO23+AP23</f>
        <v>0</v>
      </c>
      <c r="AR23" s="301">
        <f>[2]CronogFF!AN18</f>
        <v>0</v>
      </c>
      <c r="AS23" s="302">
        <f>AR23*[2]QCI!$Y17*[2]QCI!$R17/100</f>
        <v>0</v>
      </c>
      <c r="AT23" s="302">
        <f>AR23/100*[2]QCI!$Y17*([2]QCI!$U17+[2]QCI!$W17)</f>
        <v>0</v>
      </c>
      <c r="AU23" s="303">
        <f>AS23+AT23</f>
        <v>0</v>
      </c>
      <c r="AV23" s="301">
        <f>[2]CronogFF!AR18</f>
        <v>0</v>
      </c>
      <c r="AW23" s="302">
        <f>AV23*[2]QCI!$Y17*[2]QCI!$R17/100</f>
        <v>0</v>
      </c>
      <c r="AX23" s="302">
        <f>AV23/100*[2]QCI!$Y17*([2]QCI!$U17+[2]QCI!$W17)</f>
        <v>0</v>
      </c>
      <c r="AY23" s="303">
        <f>AW23+AX23</f>
        <v>0</v>
      </c>
      <c r="AZ23" s="301">
        <f>[2]CronogFF!AV18</f>
        <v>0</v>
      </c>
      <c r="BA23" s="302">
        <f>AZ23*[2]QCI!$Y17*[2]QCI!$R17/100</f>
        <v>0</v>
      </c>
      <c r="BB23" s="302">
        <f>AZ23/100*[2]QCI!$Y17*([2]QCI!$U17+[2]QCI!$W17)</f>
        <v>0</v>
      </c>
      <c r="BC23" s="303">
        <f>BA23+BB23</f>
        <v>0</v>
      </c>
      <c r="BD23" s="301">
        <f>[2]CronogFF!AZ18</f>
        <v>0</v>
      </c>
      <c r="BE23" s="302">
        <f>BD23*[2]QCI!$Y17*[2]QCI!$R17/100</f>
        <v>0</v>
      </c>
      <c r="BF23" s="302">
        <f>BD23/100*[2]QCI!$Y17*([2]QCI!$U17+[2]QCI!$W17)</f>
        <v>0</v>
      </c>
      <c r="BG23" s="303">
        <f>BE23+BF23</f>
        <v>0</v>
      </c>
      <c r="BH23" s="301">
        <f>[2]CronogFF!BD18</f>
        <v>0</v>
      </c>
      <c r="BI23" s="302">
        <f>BH23*[2]QCI!$Y17*[2]QCI!$R17/100</f>
        <v>0</v>
      </c>
      <c r="BJ23" s="302">
        <f>BH23/100*[2]QCI!$Y17*([2]QCI!$U17+[2]QCI!$W17)</f>
        <v>0</v>
      </c>
      <c r="BK23" s="303">
        <f>BI23+BJ23</f>
        <v>0</v>
      </c>
      <c r="BL23" s="301">
        <f>[2]CronogFF!BH18</f>
        <v>0</v>
      </c>
      <c r="BM23" s="302">
        <f>BL23*[2]QCI!$Y17*[2]QCI!$R17/100</f>
        <v>0</v>
      </c>
      <c r="BN23" s="302">
        <f>BL23/100*[2]QCI!$Y17*([2]QCI!$U17+[2]QCI!$W17)</f>
        <v>0</v>
      </c>
      <c r="BO23" s="303">
        <f>BM23+BN23</f>
        <v>0</v>
      </c>
      <c r="BP23" s="301">
        <f>[2]CronogFF!BL18</f>
        <v>0</v>
      </c>
      <c r="BQ23" s="302">
        <f>BP23*[2]QCI!$Y17*[2]QCI!$R17/100</f>
        <v>0</v>
      </c>
      <c r="BR23" s="302">
        <f>BP23/100*[2]QCI!$Y17*([2]QCI!$U17+[2]QCI!$W17)</f>
        <v>0</v>
      </c>
      <c r="BS23" s="303">
        <f>BQ23+BR23</f>
        <v>0</v>
      </c>
      <c r="BT23" s="301">
        <f>[2]CronogFF!BP18</f>
        <v>0</v>
      </c>
      <c r="BU23" s="302">
        <f>BT23*[2]QCI!$Y17*[2]QCI!$R17/100</f>
        <v>0</v>
      </c>
      <c r="BV23" s="302">
        <f>BT23/100*[2]QCI!$Y17*([2]QCI!$U17+[2]QCI!$W17)</f>
        <v>0</v>
      </c>
      <c r="BW23" s="303">
        <f>BU23+BV23</f>
        <v>0</v>
      </c>
      <c r="BX23" s="301">
        <f>[2]CronogFF!BT18</f>
        <v>0</v>
      </c>
      <c r="BY23" s="302">
        <f>BX23*[2]QCI!$Y17*[2]QCI!$R17/100</f>
        <v>0</v>
      </c>
      <c r="BZ23" s="302">
        <f>BX23/100*[2]QCI!$Y17*([2]QCI!$U17+[2]QCI!$W17)</f>
        <v>0</v>
      </c>
      <c r="CA23" s="303">
        <f>BY23+BZ23</f>
        <v>0</v>
      </c>
      <c r="CB23" s="301">
        <f>[2]CronogFF!BX18</f>
        <v>0</v>
      </c>
      <c r="CC23" s="302">
        <f>CB23*[2]QCI!$Y17*[2]QCI!$R17/100</f>
        <v>0</v>
      </c>
      <c r="CD23" s="302">
        <f>CB23/100*[2]QCI!$Y17*([2]QCI!$U17+[2]QCI!$W17)</f>
        <v>0</v>
      </c>
      <c r="CE23" s="303">
        <f>CC23+CD23</f>
        <v>0</v>
      </c>
      <c r="CF23" s="301">
        <f>[2]CronogFF!CB18</f>
        <v>0</v>
      </c>
      <c r="CG23" s="302">
        <f>CF23*[2]QCI!$Y17*[2]QCI!$R17/100</f>
        <v>0</v>
      </c>
      <c r="CH23" s="302">
        <f>CF23/100*[2]QCI!$Y17*([2]QCI!$U17+[2]QCI!$W17)</f>
        <v>0</v>
      </c>
      <c r="CI23" s="303">
        <f>CG23+CH23</f>
        <v>0</v>
      </c>
      <c r="CJ23" s="301">
        <f>[2]CronogFF!CF18</f>
        <v>0</v>
      </c>
      <c r="CK23" s="302">
        <f>CJ23*[2]QCI!$Y17*[2]QCI!$R17/100</f>
        <v>0</v>
      </c>
      <c r="CL23" s="302">
        <f>CJ23/100*[2]QCI!$Y17*([2]QCI!$U17+[2]QCI!$W17)</f>
        <v>0</v>
      </c>
      <c r="CM23" s="303">
        <f>CK23+CL23</f>
        <v>0</v>
      </c>
      <c r="CN23" s="301">
        <f>[2]CronogFF!CJ18</f>
        <v>0</v>
      </c>
      <c r="CO23" s="302">
        <f>CN23*[2]QCI!$Y17*[2]QCI!$R17/100</f>
        <v>0</v>
      </c>
      <c r="CP23" s="302">
        <f>CN23/100*[2]QCI!$Y17*([2]QCI!$U17+[2]QCI!$W17)</f>
        <v>0</v>
      </c>
      <c r="CQ23" s="303">
        <f>CO23+CP23</f>
        <v>0</v>
      </c>
      <c r="CR23" s="301">
        <f>[2]CronogFF!CN18</f>
        <v>0</v>
      </c>
      <c r="CS23" s="302">
        <f>CR23*[2]QCI!$Y17*[2]QCI!$R17/100</f>
        <v>0</v>
      </c>
      <c r="CT23" s="302">
        <f>CR23/100*[2]QCI!$Y17*([2]QCI!$U17+[2]QCI!$W17)</f>
        <v>0</v>
      </c>
      <c r="CU23" s="303">
        <f>CS23+CT23</f>
        <v>0</v>
      </c>
      <c r="CV23" s="301">
        <f>[2]CronogFF!CR18</f>
        <v>0</v>
      </c>
      <c r="CW23" s="302">
        <f>CV23*[2]QCI!$Y17*[2]QCI!$R17/100</f>
        <v>0</v>
      </c>
      <c r="CX23" s="302">
        <f>CV23/100*[2]QCI!$Y17*([2]QCI!$U17+[2]QCI!$W17)</f>
        <v>0</v>
      </c>
      <c r="CY23" s="303">
        <f>CW23+CX23</f>
        <v>0</v>
      </c>
      <c r="CZ23" s="301">
        <f>[2]CronogFF!CV18</f>
        <v>0</v>
      </c>
      <c r="DA23" s="302">
        <f>CZ23*[2]QCI!$Y17*[2]QCI!$R17/100</f>
        <v>0</v>
      </c>
      <c r="DB23" s="302">
        <f>CZ23/100*[2]QCI!$Y17*([2]QCI!$U17+[2]QCI!$W17)</f>
        <v>0</v>
      </c>
      <c r="DC23" s="303">
        <f>DA23+DB23</f>
        <v>0</v>
      </c>
      <c r="DD23"/>
      <c r="DE23"/>
      <c r="DF23"/>
      <c r="DG23"/>
      <c r="DH23"/>
      <c r="DI23"/>
      <c r="DJ23"/>
      <c r="DK23"/>
    </row>
    <row r="24" spans="2:115" ht="12.75" customHeight="1">
      <c r="B24" s="304"/>
      <c r="C24" s="305"/>
      <c r="D24" s="306" t="s">
        <v>1643</v>
      </c>
      <c r="E24" s="307" t="s">
        <v>1645</v>
      </c>
      <c r="F24" s="308">
        <f>IF(F25&lt;&gt;0,F23-F25,0)</f>
        <v>0</v>
      </c>
      <c r="G24" s="309"/>
      <c r="H24" s="310"/>
      <c r="I24" s="311"/>
      <c r="J24" s="311"/>
      <c r="K24" s="312"/>
      <c r="L24" s="313">
        <f t="shared" ref="L24:BW24" si="8">L23+H24</f>
        <v>0</v>
      </c>
      <c r="M24" s="313">
        <f t="shared" si="8"/>
        <v>0</v>
      </c>
      <c r="N24" s="314">
        <f t="shared" si="8"/>
        <v>0</v>
      </c>
      <c r="O24" s="315">
        <f t="shared" si="8"/>
        <v>0</v>
      </c>
      <c r="P24" s="316">
        <f t="shared" si="8"/>
        <v>0</v>
      </c>
      <c r="Q24" s="317">
        <f t="shared" si="8"/>
        <v>0</v>
      </c>
      <c r="R24" s="318">
        <f t="shared" si="8"/>
        <v>0</v>
      </c>
      <c r="S24" s="319">
        <f t="shared" si="8"/>
        <v>0</v>
      </c>
      <c r="T24" s="316">
        <f t="shared" si="8"/>
        <v>0</v>
      </c>
      <c r="U24" s="317">
        <f t="shared" si="8"/>
        <v>0</v>
      </c>
      <c r="V24" s="318">
        <f t="shared" si="8"/>
        <v>0</v>
      </c>
      <c r="W24" s="319">
        <f t="shared" si="8"/>
        <v>0</v>
      </c>
      <c r="X24" s="316">
        <f t="shared" si="8"/>
        <v>0</v>
      </c>
      <c r="Y24" s="317">
        <f t="shared" si="8"/>
        <v>0</v>
      </c>
      <c r="Z24" s="318">
        <f t="shared" si="8"/>
        <v>0</v>
      </c>
      <c r="AA24" s="319">
        <f t="shared" si="8"/>
        <v>0</v>
      </c>
      <c r="AB24" s="316">
        <f t="shared" si="8"/>
        <v>0</v>
      </c>
      <c r="AC24" s="317">
        <f t="shared" si="8"/>
        <v>0</v>
      </c>
      <c r="AD24" s="318">
        <f t="shared" si="8"/>
        <v>0</v>
      </c>
      <c r="AE24" s="319">
        <f t="shared" si="8"/>
        <v>0</v>
      </c>
      <c r="AF24" s="316">
        <f t="shared" si="8"/>
        <v>0</v>
      </c>
      <c r="AG24" s="317">
        <f t="shared" si="8"/>
        <v>0</v>
      </c>
      <c r="AH24" s="318">
        <f t="shared" si="8"/>
        <v>0</v>
      </c>
      <c r="AI24" s="319">
        <f t="shared" si="8"/>
        <v>0</v>
      </c>
      <c r="AJ24" s="316">
        <f t="shared" si="8"/>
        <v>0</v>
      </c>
      <c r="AK24" s="317">
        <f t="shared" si="8"/>
        <v>0</v>
      </c>
      <c r="AL24" s="318">
        <f t="shared" si="8"/>
        <v>0</v>
      </c>
      <c r="AM24" s="319">
        <f t="shared" si="8"/>
        <v>0</v>
      </c>
      <c r="AN24" s="316">
        <f t="shared" si="8"/>
        <v>0</v>
      </c>
      <c r="AO24" s="317">
        <f t="shared" si="8"/>
        <v>0</v>
      </c>
      <c r="AP24" s="318">
        <f t="shared" si="8"/>
        <v>0</v>
      </c>
      <c r="AQ24" s="319">
        <f t="shared" si="8"/>
        <v>0</v>
      </c>
      <c r="AR24" s="316">
        <f t="shared" si="8"/>
        <v>0</v>
      </c>
      <c r="AS24" s="317">
        <f t="shared" si="8"/>
        <v>0</v>
      </c>
      <c r="AT24" s="318">
        <f t="shared" si="8"/>
        <v>0</v>
      </c>
      <c r="AU24" s="319">
        <f t="shared" si="8"/>
        <v>0</v>
      </c>
      <c r="AV24" s="316">
        <f t="shared" si="8"/>
        <v>0</v>
      </c>
      <c r="AW24" s="317">
        <f t="shared" si="8"/>
        <v>0</v>
      </c>
      <c r="AX24" s="318">
        <f t="shared" si="8"/>
        <v>0</v>
      </c>
      <c r="AY24" s="319">
        <f t="shared" si="8"/>
        <v>0</v>
      </c>
      <c r="AZ24" s="316">
        <f t="shared" si="8"/>
        <v>0</v>
      </c>
      <c r="BA24" s="317">
        <f t="shared" si="8"/>
        <v>0</v>
      </c>
      <c r="BB24" s="318">
        <f t="shared" si="8"/>
        <v>0</v>
      </c>
      <c r="BC24" s="319">
        <f t="shared" si="8"/>
        <v>0</v>
      </c>
      <c r="BD24" s="316">
        <f t="shared" si="8"/>
        <v>0</v>
      </c>
      <c r="BE24" s="317">
        <f t="shared" si="8"/>
        <v>0</v>
      </c>
      <c r="BF24" s="318">
        <f t="shared" si="8"/>
        <v>0</v>
      </c>
      <c r="BG24" s="319">
        <f t="shared" si="8"/>
        <v>0</v>
      </c>
      <c r="BH24" s="316">
        <f t="shared" si="8"/>
        <v>0</v>
      </c>
      <c r="BI24" s="317">
        <f t="shared" si="8"/>
        <v>0</v>
      </c>
      <c r="BJ24" s="318">
        <f t="shared" si="8"/>
        <v>0</v>
      </c>
      <c r="BK24" s="319">
        <f t="shared" si="8"/>
        <v>0</v>
      </c>
      <c r="BL24" s="316">
        <f t="shared" si="8"/>
        <v>0</v>
      </c>
      <c r="BM24" s="317">
        <f t="shared" si="8"/>
        <v>0</v>
      </c>
      <c r="BN24" s="318">
        <f t="shared" si="8"/>
        <v>0</v>
      </c>
      <c r="BO24" s="319">
        <f t="shared" si="8"/>
        <v>0</v>
      </c>
      <c r="BP24" s="316">
        <f t="shared" si="8"/>
        <v>0</v>
      </c>
      <c r="BQ24" s="317">
        <f t="shared" si="8"/>
        <v>0</v>
      </c>
      <c r="BR24" s="318">
        <f t="shared" si="8"/>
        <v>0</v>
      </c>
      <c r="BS24" s="319">
        <f t="shared" si="8"/>
        <v>0</v>
      </c>
      <c r="BT24" s="316">
        <f t="shared" si="8"/>
        <v>0</v>
      </c>
      <c r="BU24" s="317">
        <f t="shared" si="8"/>
        <v>0</v>
      </c>
      <c r="BV24" s="318">
        <f t="shared" si="8"/>
        <v>0</v>
      </c>
      <c r="BW24" s="319">
        <f t="shared" si="8"/>
        <v>0</v>
      </c>
      <c r="BX24" s="316">
        <f t="shared" ref="BX24:DC24" si="9">BX23+BT24</f>
        <v>0</v>
      </c>
      <c r="BY24" s="317">
        <f t="shared" si="9"/>
        <v>0</v>
      </c>
      <c r="BZ24" s="318">
        <f t="shared" si="9"/>
        <v>0</v>
      </c>
      <c r="CA24" s="319">
        <f t="shared" si="9"/>
        <v>0</v>
      </c>
      <c r="CB24" s="316">
        <f t="shared" si="9"/>
        <v>0</v>
      </c>
      <c r="CC24" s="317">
        <f t="shared" si="9"/>
        <v>0</v>
      </c>
      <c r="CD24" s="318">
        <f t="shared" si="9"/>
        <v>0</v>
      </c>
      <c r="CE24" s="319">
        <f t="shared" si="9"/>
        <v>0</v>
      </c>
      <c r="CF24" s="316">
        <f t="shared" si="9"/>
        <v>0</v>
      </c>
      <c r="CG24" s="317">
        <f t="shared" si="9"/>
        <v>0</v>
      </c>
      <c r="CH24" s="318">
        <f t="shared" si="9"/>
        <v>0</v>
      </c>
      <c r="CI24" s="319">
        <f t="shared" si="9"/>
        <v>0</v>
      </c>
      <c r="CJ24" s="316">
        <f t="shared" si="9"/>
        <v>0</v>
      </c>
      <c r="CK24" s="317">
        <f t="shared" si="9"/>
        <v>0</v>
      </c>
      <c r="CL24" s="318">
        <f t="shared" si="9"/>
        <v>0</v>
      </c>
      <c r="CM24" s="319">
        <f t="shared" si="9"/>
        <v>0</v>
      </c>
      <c r="CN24" s="316">
        <f t="shared" si="9"/>
        <v>0</v>
      </c>
      <c r="CO24" s="317">
        <f t="shared" si="9"/>
        <v>0</v>
      </c>
      <c r="CP24" s="318">
        <f t="shared" si="9"/>
        <v>0</v>
      </c>
      <c r="CQ24" s="319">
        <f t="shared" si="9"/>
        <v>0</v>
      </c>
      <c r="CR24" s="316">
        <f t="shared" si="9"/>
        <v>0</v>
      </c>
      <c r="CS24" s="317">
        <f t="shared" si="9"/>
        <v>0</v>
      </c>
      <c r="CT24" s="318">
        <f t="shared" si="9"/>
        <v>0</v>
      </c>
      <c r="CU24" s="319">
        <f t="shared" si="9"/>
        <v>0</v>
      </c>
      <c r="CV24" s="316">
        <f t="shared" si="9"/>
        <v>0</v>
      </c>
      <c r="CW24" s="317">
        <f t="shared" si="9"/>
        <v>0</v>
      </c>
      <c r="CX24" s="318">
        <f t="shared" si="9"/>
        <v>0</v>
      </c>
      <c r="CY24" s="319">
        <f t="shared" si="9"/>
        <v>0</v>
      </c>
      <c r="CZ24" s="316">
        <f t="shared" si="9"/>
        <v>0</v>
      </c>
      <c r="DA24" s="317">
        <f t="shared" si="9"/>
        <v>0</v>
      </c>
      <c r="DB24" s="318">
        <f t="shared" si="9"/>
        <v>0</v>
      </c>
      <c r="DC24" s="319">
        <f t="shared" si="9"/>
        <v>0</v>
      </c>
      <c r="DD24"/>
      <c r="DE24"/>
      <c r="DF24"/>
      <c r="DG24"/>
      <c r="DH24"/>
      <c r="DI24"/>
      <c r="DJ24"/>
      <c r="DK24"/>
    </row>
    <row r="25" spans="2:115" ht="12.75" customHeight="1">
      <c r="B25" s="304"/>
      <c r="C25" s="305"/>
      <c r="D25" s="320" t="s">
        <v>1646</v>
      </c>
      <c r="E25" s="321" t="s">
        <v>1647</v>
      </c>
      <c r="F25" s="322"/>
      <c r="G25" s="323">
        <f>IF(F25=0,0,F25/F$91)</f>
        <v>0</v>
      </c>
      <c r="H25" s="324"/>
      <c r="I25" s="325"/>
      <c r="J25" s="325"/>
      <c r="K25" s="326"/>
      <c r="L25" s="327">
        <f>IF(O25&lt;&gt;0,(O25/$F25)*100,0)</f>
        <v>0</v>
      </c>
      <c r="M25" s="327">
        <f>ROUND(O25*[2]QCI!$R$15,2)</f>
        <v>0</v>
      </c>
      <c r="N25" s="328">
        <f>O25-M25</f>
        <v>0</v>
      </c>
      <c r="O25" s="329"/>
      <c r="P25" s="330">
        <f>IF(S25&lt;&gt;0,(S25/$F25)*100,0)</f>
        <v>0</v>
      </c>
      <c r="Q25" s="327">
        <f>ROUND(S25*[2]QCI!$R$15,2)</f>
        <v>0</v>
      </c>
      <c r="R25" s="327">
        <f>S25-Q25</f>
        <v>0</v>
      </c>
      <c r="S25" s="329"/>
      <c r="T25" s="330">
        <f>IF(W25&lt;&gt;0,(W25/$F25)*100,0)</f>
        <v>0</v>
      </c>
      <c r="U25" s="327">
        <f>ROUND(W25*[2]QCI!$R$15,2)</f>
        <v>0</v>
      </c>
      <c r="V25" s="327">
        <f>W25-U25</f>
        <v>0</v>
      </c>
      <c r="W25" s="329"/>
      <c r="X25" s="330">
        <f>IF(AA25&lt;&gt;0,(AA25/$F25)*100,0)</f>
        <v>0</v>
      </c>
      <c r="Y25" s="327">
        <f>ROUND(AA25*[2]QCI!$R$15,2)</f>
        <v>0</v>
      </c>
      <c r="Z25" s="327">
        <f>AA25-Y25</f>
        <v>0</v>
      </c>
      <c r="AA25" s="329"/>
      <c r="AB25" s="330">
        <f>IF(AE25&lt;&gt;0,(AE25/$F25)*100,0)</f>
        <v>0</v>
      </c>
      <c r="AC25" s="327">
        <f>ROUND(AE25*[2]QCI!$R$15,2)</f>
        <v>0</v>
      </c>
      <c r="AD25" s="327">
        <f>AE25-AC25</f>
        <v>0</v>
      </c>
      <c r="AE25" s="329"/>
      <c r="AF25" s="330">
        <f>IF(AI25&lt;&gt;0,(AI25/$F25)*100,0)</f>
        <v>0</v>
      </c>
      <c r="AG25" s="327">
        <f>ROUND(AI25*[2]QCI!$R$15,2)</f>
        <v>0</v>
      </c>
      <c r="AH25" s="327">
        <f>AI25-AG25</f>
        <v>0</v>
      </c>
      <c r="AI25" s="329"/>
      <c r="AJ25" s="330">
        <f>IF(AM25&lt;&gt;0,(AM25/$F25)*100,0)</f>
        <v>0</v>
      </c>
      <c r="AK25" s="327">
        <f>ROUND(AM25*[2]QCI!$R$15,2)</f>
        <v>0</v>
      </c>
      <c r="AL25" s="327">
        <f>AM25-AK25</f>
        <v>0</v>
      </c>
      <c r="AM25" s="329"/>
      <c r="AN25" s="330">
        <f>IF(AQ25&lt;&gt;0,(AQ25/$F25)*100,0)</f>
        <v>0</v>
      </c>
      <c r="AO25" s="327">
        <f>ROUND(AQ25*[2]QCI!$R$15,2)</f>
        <v>0</v>
      </c>
      <c r="AP25" s="327">
        <f>AQ25-AO25</f>
        <v>0</v>
      </c>
      <c r="AQ25" s="329"/>
      <c r="AR25" s="330">
        <f>IF(AU25&lt;&gt;0,(AU25/$F25)*100,0)</f>
        <v>0</v>
      </c>
      <c r="AS25" s="327">
        <f>ROUND(AU25*[2]QCI!$R$15,2)</f>
        <v>0</v>
      </c>
      <c r="AT25" s="327">
        <f>AU25-AS25</f>
        <v>0</v>
      </c>
      <c r="AU25" s="329"/>
      <c r="AV25" s="330">
        <f>IF(AY25&lt;&gt;0,(AY25/$F25)*100,0)</f>
        <v>0</v>
      </c>
      <c r="AW25" s="327">
        <f>ROUND(AY25*[2]QCI!$R$15,2)</f>
        <v>0</v>
      </c>
      <c r="AX25" s="327">
        <f>AY25-AW25</f>
        <v>0</v>
      </c>
      <c r="AY25" s="329"/>
      <c r="AZ25" s="330">
        <f>IF(BC25&lt;&gt;0,(BC25/$F25)*100,0)</f>
        <v>0</v>
      </c>
      <c r="BA25" s="327">
        <f>ROUND(BC25*[2]QCI!$R$15,2)</f>
        <v>0</v>
      </c>
      <c r="BB25" s="327">
        <f>BC25-BA25</f>
        <v>0</v>
      </c>
      <c r="BC25" s="329"/>
      <c r="BD25" s="330">
        <f>IF(BG25&lt;&gt;0,(BG25/$F25)*100,0)</f>
        <v>0</v>
      </c>
      <c r="BE25" s="327">
        <f>ROUND(BG25*[2]QCI!$R$15,2)</f>
        <v>0</v>
      </c>
      <c r="BF25" s="327">
        <f>BG25-BE25</f>
        <v>0</v>
      </c>
      <c r="BG25" s="329"/>
      <c r="BH25" s="330">
        <f>IF(BK25&lt;&gt;0,(BK25/$F25)*100,0)</f>
        <v>0</v>
      </c>
      <c r="BI25" s="327">
        <f>ROUND(BK25*[2]QCI!$R$15,2)</f>
        <v>0</v>
      </c>
      <c r="BJ25" s="327">
        <f>BK25-BI25</f>
        <v>0</v>
      </c>
      <c r="BK25" s="329"/>
      <c r="BL25" s="330">
        <f>IF(BO25&lt;&gt;0,(BO25/$F25)*100,0)</f>
        <v>0</v>
      </c>
      <c r="BM25" s="327">
        <f>ROUND(BO25*[2]QCI!$R$15,2)</f>
        <v>0</v>
      </c>
      <c r="BN25" s="327">
        <f>BO25-BM25</f>
        <v>0</v>
      </c>
      <c r="BO25" s="329"/>
      <c r="BP25" s="330">
        <f>IF(BS25&lt;&gt;0,(BS25/$F25)*100,0)</f>
        <v>0</v>
      </c>
      <c r="BQ25" s="327">
        <f>ROUND(BS25*[2]QCI!$R$15,2)</f>
        <v>0</v>
      </c>
      <c r="BR25" s="327">
        <f>BS25-BQ25</f>
        <v>0</v>
      </c>
      <c r="BS25" s="329"/>
      <c r="BT25" s="330">
        <f>IF(BW25&lt;&gt;0,(BW25/$F25)*100,0)</f>
        <v>0</v>
      </c>
      <c r="BU25" s="327">
        <f>ROUND(BW25*[2]QCI!$R$15,2)</f>
        <v>0</v>
      </c>
      <c r="BV25" s="327">
        <f>BW25-BU25</f>
        <v>0</v>
      </c>
      <c r="BW25" s="329"/>
      <c r="BX25" s="330">
        <f>IF(CA25&lt;&gt;0,(CA25/$F25)*100,0)</f>
        <v>0</v>
      </c>
      <c r="BY25" s="327">
        <f>ROUND(CA25*[2]QCI!$R$15,2)</f>
        <v>0</v>
      </c>
      <c r="BZ25" s="327">
        <f>CA25-BY25</f>
        <v>0</v>
      </c>
      <c r="CA25" s="329"/>
      <c r="CB25" s="330">
        <f>IF(CE25&lt;&gt;0,(CE25/$F25)*100,0)</f>
        <v>0</v>
      </c>
      <c r="CC25" s="327">
        <f>ROUND(CE25*[2]QCI!$R$15,2)</f>
        <v>0</v>
      </c>
      <c r="CD25" s="327">
        <f>CE25-CC25</f>
        <v>0</v>
      </c>
      <c r="CE25" s="329"/>
      <c r="CF25" s="330">
        <f>IF(CI25&lt;&gt;0,(CI25/$F25)*100,0)</f>
        <v>0</v>
      </c>
      <c r="CG25" s="327">
        <f>ROUND(CI25*[2]QCI!$R$15,2)</f>
        <v>0</v>
      </c>
      <c r="CH25" s="327">
        <f>CI25-CG25</f>
        <v>0</v>
      </c>
      <c r="CI25" s="329"/>
      <c r="CJ25" s="330">
        <f>IF(CM25&lt;&gt;0,(CM25/$F25)*100,0)</f>
        <v>0</v>
      </c>
      <c r="CK25" s="327">
        <f>ROUND(CM25*[2]QCI!$R$15,2)</f>
        <v>0</v>
      </c>
      <c r="CL25" s="327">
        <f>CM25-CK25</f>
        <v>0</v>
      </c>
      <c r="CM25" s="329"/>
      <c r="CN25" s="330">
        <f>IF(CQ25&lt;&gt;0,(CQ25/$F25)*100,0)</f>
        <v>0</v>
      </c>
      <c r="CO25" s="327">
        <f>ROUND(CQ25*[2]QCI!$R$15,2)</f>
        <v>0</v>
      </c>
      <c r="CP25" s="327">
        <f>CQ25-CO25</f>
        <v>0</v>
      </c>
      <c r="CQ25" s="329"/>
      <c r="CR25" s="330">
        <f>IF(CU25&lt;&gt;0,(CU25/$F25)*100,0)</f>
        <v>0</v>
      </c>
      <c r="CS25" s="327">
        <f>ROUND(CU25*[2]QCI!$R$15,2)</f>
        <v>0</v>
      </c>
      <c r="CT25" s="327">
        <f>CU25-CS25</f>
        <v>0</v>
      </c>
      <c r="CU25" s="329"/>
      <c r="CV25" s="330">
        <f>IF(CY25&lt;&gt;0,(CY25/$F25)*100,0)</f>
        <v>0</v>
      </c>
      <c r="CW25" s="327">
        <f>ROUND(CY25*[2]QCI!$R$15,2)</f>
        <v>0</v>
      </c>
      <c r="CX25" s="327">
        <f>CY25-CW25</f>
        <v>0</v>
      </c>
      <c r="CY25" s="329"/>
      <c r="CZ25" s="330">
        <f>IF(DC25&lt;&gt;0,(DC25/$F25)*100,0)</f>
        <v>0</v>
      </c>
      <c r="DA25" s="327">
        <f>ROUND(DC25*[2]QCI!$R$15,2)</f>
        <v>0</v>
      </c>
      <c r="DB25" s="327">
        <f>DC25-DA25</f>
        <v>0</v>
      </c>
      <c r="DC25" s="329"/>
      <c r="DD25"/>
      <c r="DE25"/>
      <c r="DF25"/>
      <c r="DG25"/>
      <c r="DH25"/>
      <c r="DI25"/>
      <c r="DJ25"/>
      <c r="DK25"/>
    </row>
    <row r="26" spans="2:115" ht="12.75" customHeight="1">
      <c r="B26" s="343"/>
      <c r="C26" s="305"/>
      <c r="D26" s="331" t="s">
        <v>1648</v>
      </c>
      <c r="E26" s="332" t="s">
        <v>1649</v>
      </c>
      <c r="F26" s="333">
        <f>IF(F25=0,F23,F25)</f>
        <v>44093.640000000007</v>
      </c>
      <c r="G26" s="334"/>
      <c r="H26" s="335"/>
      <c r="I26" s="336"/>
      <c r="J26" s="336"/>
      <c r="K26" s="337"/>
      <c r="L26" s="338">
        <f t="shared" ref="L26:BW26" si="10">L25+H26</f>
        <v>0</v>
      </c>
      <c r="M26" s="338">
        <f t="shared" si="10"/>
        <v>0</v>
      </c>
      <c r="N26" s="339">
        <f t="shared" si="10"/>
        <v>0</v>
      </c>
      <c r="O26" s="340">
        <f t="shared" si="10"/>
        <v>0</v>
      </c>
      <c r="P26" s="341">
        <f t="shared" si="10"/>
        <v>0</v>
      </c>
      <c r="Q26" s="338">
        <f t="shared" si="10"/>
        <v>0</v>
      </c>
      <c r="R26" s="338">
        <f t="shared" si="10"/>
        <v>0</v>
      </c>
      <c r="S26" s="340">
        <f t="shared" si="10"/>
        <v>0</v>
      </c>
      <c r="T26" s="341">
        <f t="shared" si="10"/>
        <v>0</v>
      </c>
      <c r="U26" s="338">
        <f t="shared" si="10"/>
        <v>0</v>
      </c>
      <c r="V26" s="338">
        <f t="shared" si="10"/>
        <v>0</v>
      </c>
      <c r="W26" s="340">
        <f t="shared" si="10"/>
        <v>0</v>
      </c>
      <c r="X26" s="341">
        <f t="shared" si="10"/>
        <v>0</v>
      </c>
      <c r="Y26" s="338">
        <f t="shared" si="10"/>
        <v>0</v>
      </c>
      <c r="Z26" s="338">
        <f t="shared" si="10"/>
        <v>0</v>
      </c>
      <c r="AA26" s="340">
        <f t="shared" si="10"/>
        <v>0</v>
      </c>
      <c r="AB26" s="341">
        <f t="shared" si="10"/>
        <v>0</v>
      </c>
      <c r="AC26" s="338">
        <f t="shared" si="10"/>
        <v>0</v>
      </c>
      <c r="AD26" s="338">
        <f t="shared" si="10"/>
        <v>0</v>
      </c>
      <c r="AE26" s="340">
        <f t="shared" si="10"/>
        <v>0</v>
      </c>
      <c r="AF26" s="341">
        <f t="shared" si="10"/>
        <v>0</v>
      </c>
      <c r="AG26" s="338">
        <f t="shared" si="10"/>
        <v>0</v>
      </c>
      <c r="AH26" s="338">
        <f t="shared" si="10"/>
        <v>0</v>
      </c>
      <c r="AI26" s="340">
        <f t="shared" si="10"/>
        <v>0</v>
      </c>
      <c r="AJ26" s="341">
        <f t="shared" si="10"/>
        <v>0</v>
      </c>
      <c r="AK26" s="338">
        <f t="shared" si="10"/>
        <v>0</v>
      </c>
      <c r="AL26" s="338">
        <f t="shared" si="10"/>
        <v>0</v>
      </c>
      <c r="AM26" s="340">
        <f t="shared" si="10"/>
        <v>0</v>
      </c>
      <c r="AN26" s="341">
        <f t="shared" si="10"/>
        <v>0</v>
      </c>
      <c r="AO26" s="338">
        <f t="shared" si="10"/>
        <v>0</v>
      </c>
      <c r="AP26" s="338">
        <f t="shared" si="10"/>
        <v>0</v>
      </c>
      <c r="AQ26" s="340">
        <f t="shared" si="10"/>
        <v>0</v>
      </c>
      <c r="AR26" s="341">
        <f t="shared" si="10"/>
        <v>0</v>
      </c>
      <c r="AS26" s="338">
        <f t="shared" si="10"/>
        <v>0</v>
      </c>
      <c r="AT26" s="338">
        <f t="shared" si="10"/>
        <v>0</v>
      </c>
      <c r="AU26" s="340">
        <f t="shared" si="10"/>
        <v>0</v>
      </c>
      <c r="AV26" s="341">
        <f t="shared" si="10"/>
        <v>0</v>
      </c>
      <c r="AW26" s="338">
        <f t="shared" si="10"/>
        <v>0</v>
      </c>
      <c r="AX26" s="338">
        <f t="shared" si="10"/>
        <v>0</v>
      </c>
      <c r="AY26" s="340">
        <f t="shared" si="10"/>
        <v>0</v>
      </c>
      <c r="AZ26" s="341">
        <f t="shared" si="10"/>
        <v>0</v>
      </c>
      <c r="BA26" s="338">
        <f t="shared" si="10"/>
        <v>0</v>
      </c>
      <c r="BB26" s="338">
        <f t="shared" si="10"/>
        <v>0</v>
      </c>
      <c r="BC26" s="340">
        <f t="shared" si="10"/>
        <v>0</v>
      </c>
      <c r="BD26" s="341">
        <f t="shared" si="10"/>
        <v>0</v>
      </c>
      <c r="BE26" s="338">
        <f t="shared" si="10"/>
        <v>0</v>
      </c>
      <c r="BF26" s="338">
        <f t="shared" si="10"/>
        <v>0</v>
      </c>
      <c r="BG26" s="340">
        <f t="shared" si="10"/>
        <v>0</v>
      </c>
      <c r="BH26" s="341">
        <f t="shared" si="10"/>
        <v>0</v>
      </c>
      <c r="BI26" s="338">
        <f t="shared" si="10"/>
        <v>0</v>
      </c>
      <c r="BJ26" s="338">
        <f t="shared" si="10"/>
        <v>0</v>
      </c>
      <c r="BK26" s="340">
        <f t="shared" si="10"/>
        <v>0</v>
      </c>
      <c r="BL26" s="341">
        <f t="shared" si="10"/>
        <v>0</v>
      </c>
      <c r="BM26" s="338">
        <f t="shared" si="10"/>
        <v>0</v>
      </c>
      <c r="BN26" s="338">
        <f t="shared" si="10"/>
        <v>0</v>
      </c>
      <c r="BO26" s="340">
        <f t="shared" si="10"/>
        <v>0</v>
      </c>
      <c r="BP26" s="341">
        <f t="shared" si="10"/>
        <v>0</v>
      </c>
      <c r="BQ26" s="338">
        <f t="shared" si="10"/>
        <v>0</v>
      </c>
      <c r="BR26" s="338">
        <f t="shared" si="10"/>
        <v>0</v>
      </c>
      <c r="BS26" s="340">
        <f t="shared" si="10"/>
        <v>0</v>
      </c>
      <c r="BT26" s="341">
        <f t="shared" si="10"/>
        <v>0</v>
      </c>
      <c r="BU26" s="338">
        <f t="shared" si="10"/>
        <v>0</v>
      </c>
      <c r="BV26" s="338">
        <f t="shared" si="10"/>
        <v>0</v>
      </c>
      <c r="BW26" s="340">
        <f t="shared" si="10"/>
        <v>0</v>
      </c>
      <c r="BX26" s="341">
        <f t="shared" ref="BX26:DC26" si="11">BX25+BT26</f>
        <v>0</v>
      </c>
      <c r="BY26" s="338">
        <f t="shared" si="11"/>
        <v>0</v>
      </c>
      <c r="BZ26" s="338">
        <f t="shared" si="11"/>
        <v>0</v>
      </c>
      <c r="CA26" s="340">
        <f t="shared" si="11"/>
        <v>0</v>
      </c>
      <c r="CB26" s="341">
        <f t="shared" si="11"/>
        <v>0</v>
      </c>
      <c r="CC26" s="338">
        <f t="shared" si="11"/>
        <v>0</v>
      </c>
      <c r="CD26" s="338">
        <f t="shared" si="11"/>
        <v>0</v>
      </c>
      <c r="CE26" s="340">
        <f t="shared" si="11"/>
        <v>0</v>
      </c>
      <c r="CF26" s="341">
        <f t="shared" si="11"/>
        <v>0</v>
      </c>
      <c r="CG26" s="338">
        <f t="shared" si="11"/>
        <v>0</v>
      </c>
      <c r="CH26" s="338">
        <f t="shared" si="11"/>
        <v>0</v>
      </c>
      <c r="CI26" s="340">
        <f t="shared" si="11"/>
        <v>0</v>
      </c>
      <c r="CJ26" s="341">
        <f t="shared" si="11"/>
        <v>0</v>
      </c>
      <c r="CK26" s="338">
        <f t="shared" si="11"/>
        <v>0</v>
      </c>
      <c r="CL26" s="338">
        <f t="shared" si="11"/>
        <v>0</v>
      </c>
      <c r="CM26" s="340">
        <f t="shared" si="11"/>
        <v>0</v>
      </c>
      <c r="CN26" s="341">
        <f t="shared" si="11"/>
        <v>0</v>
      </c>
      <c r="CO26" s="338">
        <f t="shared" si="11"/>
        <v>0</v>
      </c>
      <c r="CP26" s="338">
        <f t="shared" si="11"/>
        <v>0</v>
      </c>
      <c r="CQ26" s="340">
        <f t="shared" si="11"/>
        <v>0</v>
      </c>
      <c r="CR26" s="341">
        <f t="shared" si="11"/>
        <v>0</v>
      </c>
      <c r="CS26" s="338">
        <f t="shared" si="11"/>
        <v>0</v>
      </c>
      <c r="CT26" s="338">
        <f t="shared" si="11"/>
        <v>0</v>
      </c>
      <c r="CU26" s="340">
        <f t="shared" si="11"/>
        <v>0</v>
      </c>
      <c r="CV26" s="341">
        <f t="shared" si="11"/>
        <v>0</v>
      </c>
      <c r="CW26" s="338">
        <f t="shared" si="11"/>
        <v>0</v>
      </c>
      <c r="CX26" s="338">
        <f t="shared" si="11"/>
        <v>0</v>
      </c>
      <c r="CY26" s="340">
        <f t="shared" si="11"/>
        <v>0</v>
      </c>
      <c r="CZ26" s="341">
        <f t="shared" si="11"/>
        <v>0</v>
      </c>
      <c r="DA26" s="338">
        <f t="shared" si="11"/>
        <v>0</v>
      </c>
      <c r="DB26" s="338">
        <f t="shared" si="11"/>
        <v>0</v>
      </c>
      <c r="DC26" s="340">
        <f t="shared" si="11"/>
        <v>0</v>
      </c>
      <c r="DD26"/>
      <c r="DE26"/>
      <c r="DF26"/>
      <c r="DG26"/>
      <c r="DH26"/>
      <c r="DI26"/>
      <c r="DJ26"/>
      <c r="DK26"/>
    </row>
    <row r="27" spans="2:115" ht="12.75" customHeight="1">
      <c r="B27" s="288">
        <v>4</v>
      </c>
      <c r="C27" s="342" t="str">
        <f>[2]QCI!C18</f>
        <v>Movimento de Terra</v>
      </c>
      <c r="D27" s="290" t="s">
        <v>1643</v>
      </c>
      <c r="E27" s="291" t="s">
        <v>1644</v>
      </c>
      <c r="F27" s="292">
        <f>CRONOFF!F19</f>
        <v>23596.729999999996</v>
      </c>
      <c r="G27" s="293">
        <f>[3]CRONFF!G19</f>
        <v>1.4372869392621846E-2</v>
      </c>
      <c r="H27" s="294"/>
      <c r="I27" s="295"/>
      <c r="J27" s="295"/>
      <c r="K27" s="296"/>
      <c r="L27" s="297">
        <f>[2]CronogFF!H19</f>
        <v>0</v>
      </c>
      <c r="M27" s="298">
        <f>L27*[2]QCI!$Y18*[2]QCI!$R18/100</f>
        <v>0</v>
      </c>
      <c r="N27" s="299">
        <f>L27/100*[2]QCI!$Y18*([2]QCI!$U18+[2]QCI!$W18)</f>
        <v>0</v>
      </c>
      <c r="O27" s="300">
        <f>M27+N27</f>
        <v>0</v>
      </c>
      <c r="P27" s="301">
        <f>[2]CronogFF!L19</f>
        <v>0</v>
      </c>
      <c r="Q27" s="302">
        <f>P27*[2]QCI!$Y18*[2]QCI!$R18/100</f>
        <v>0</v>
      </c>
      <c r="R27" s="302">
        <f>P27/100*[2]QCI!$Y18*([2]QCI!$U18+[2]QCI!$W18)</f>
        <v>0</v>
      </c>
      <c r="S27" s="303">
        <f>Q27+R27</f>
        <v>0</v>
      </c>
      <c r="T27" s="301">
        <f>[2]CronogFF!P19</f>
        <v>0</v>
      </c>
      <c r="U27" s="302">
        <f>T27*[2]QCI!$Y18*[2]QCI!$R18/100</f>
        <v>0</v>
      </c>
      <c r="V27" s="302">
        <f>T27/100*[2]QCI!$Y18*([2]QCI!$U18+[2]QCI!$W18)</f>
        <v>0</v>
      </c>
      <c r="W27" s="303">
        <f>U27+V27</f>
        <v>0</v>
      </c>
      <c r="X27" s="301">
        <f>[2]CronogFF!T19</f>
        <v>0</v>
      </c>
      <c r="Y27" s="302">
        <f>X27*[2]QCI!$Y18*[2]QCI!$R18/100</f>
        <v>0</v>
      </c>
      <c r="Z27" s="302">
        <f>X27/100*[2]QCI!$Y18*([2]QCI!$U18+[2]QCI!$W18)</f>
        <v>0</v>
      </c>
      <c r="AA27" s="303">
        <f>Y27+Z27</f>
        <v>0</v>
      </c>
      <c r="AB27" s="301">
        <f>[2]CronogFF!X19</f>
        <v>0</v>
      </c>
      <c r="AC27" s="302">
        <f>AB27*[2]QCI!$Y18*[2]QCI!$R18/100</f>
        <v>0</v>
      </c>
      <c r="AD27" s="302">
        <f>AB27/100*[2]QCI!$Y18*([2]QCI!$U18+[2]QCI!$W18)</f>
        <v>0</v>
      </c>
      <c r="AE27" s="303">
        <f>AC27+AD27</f>
        <v>0</v>
      </c>
      <c r="AF27" s="301">
        <f>[2]CronogFF!AB19</f>
        <v>0</v>
      </c>
      <c r="AG27" s="302">
        <f>AF27*[2]QCI!$Y18*[2]QCI!$R18/100</f>
        <v>0</v>
      </c>
      <c r="AH27" s="302">
        <f>AF27/100*[2]QCI!$Y18*([2]QCI!$U18+[2]QCI!$W18)</f>
        <v>0</v>
      </c>
      <c r="AI27" s="303">
        <f>AG27+AH27</f>
        <v>0</v>
      </c>
      <c r="AJ27" s="301">
        <f>[2]CronogFF!AF19</f>
        <v>0</v>
      </c>
      <c r="AK27" s="302">
        <f>AJ27*[2]QCI!$Y18*[2]QCI!$R18/100</f>
        <v>0</v>
      </c>
      <c r="AL27" s="302">
        <f>AJ27/100*[2]QCI!$Y18*([2]QCI!$U18+[2]QCI!$W18)</f>
        <v>0</v>
      </c>
      <c r="AM27" s="303">
        <f>AK27+AL27</f>
        <v>0</v>
      </c>
      <c r="AN27" s="301">
        <f>[2]CronogFF!AJ19</f>
        <v>0</v>
      </c>
      <c r="AO27" s="302">
        <f>AN27*[2]QCI!$Y18*[2]QCI!$R18/100</f>
        <v>0</v>
      </c>
      <c r="AP27" s="302">
        <f>AN27/100*[2]QCI!$Y18*([2]QCI!$U18+[2]QCI!$W18)</f>
        <v>0</v>
      </c>
      <c r="AQ27" s="303">
        <f>AO27+AP27</f>
        <v>0</v>
      </c>
      <c r="AR27" s="301">
        <f>[2]CronogFF!AN19</f>
        <v>0</v>
      </c>
      <c r="AS27" s="302">
        <f>AR27*[2]QCI!$Y18*[2]QCI!$R18/100</f>
        <v>0</v>
      </c>
      <c r="AT27" s="302">
        <f>AR27/100*[2]QCI!$Y18*([2]QCI!$U18+[2]QCI!$W18)</f>
        <v>0</v>
      </c>
      <c r="AU27" s="303">
        <f>AS27+AT27</f>
        <v>0</v>
      </c>
      <c r="AV27" s="301">
        <f>[2]CronogFF!AR19</f>
        <v>0</v>
      </c>
      <c r="AW27" s="302">
        <f>AV27*[2]QCI!$Y18*[2]QCI!$R18/100</f>
        <v>0</v>
      </c>
      <c r="AX27" s="302">
        <f>AV27/100*[2]QCI!$Y18*([2]QCI!$U18+[2]QCI!$W18)</f>
        <v>0</v>
      </c>
      <c r="AY27" s="303">
        <f>AW27+AX27</f>
        <v>0</v>
      </c>
      <c r="AZ27" s="301">
        <f>[2]CronogFF!AV19</f>
        <v>0</v>
      </c>
      <c r="BA27" s="302">
        <f>AZ27*[2]QCI!$Y18*[2]QCI!$R18/100</f>
        <v>0</v>
      </c>
      <c r="BB27" s="302">
        <f>AZ27/100*[2]QCI!$Y18*([2]QCI!$U18+[2]QCI!$W18)</f>
        <v>0</v>
      </c>
      <c r="BC27" s="303">
        <f>BA27+BB27</f>
        <v>0</v>
      </c>
      <c r="BD27" s="301">
        <f>[2]CronogFF!AZ19</f>
        <v>0</v>
      </c>
      <c r="BE27" s="302">
        <f>BD27*[2]QCI!$Y18*[2]QCI!$R18/100</f>
        <v>0</v>
      </c>
      <c r="BF27" s="302">
        <f>BD27/100*[2]QCI!$Y18*([2]QCI!$U18+[2]QCI!$W18)</f>
        <v>0</v>
      </c>
      <c r="BG27" s="303">
        <f>BE27+BF27</f>
        <v>0</v>
      </c>
      <c r="BH27" s="301">
        <f>[2]CronogFF!BD19</f>
        <v>0</v>
      </c>
      <c r="BI27" s="302">
        <f>BH27*[2]QCI!$Y18*[2]QCI!$R18/100</f>
        <v>0</v>
      </c>
      <c r="BJ27" s="302">
        <f>BH27/100*[2]QCI!$Y18*([2]QCI!$U18+[2]QCI!$W18)</f>
        <v>0</v>
      </c>
      <c r="BK27" s="303">
        <f>BI27+BJ27</f>
        <v>0</v>
      </c>
      <c r="BL27" s="301">
        <f>[2]CronogFF!BH19</f>
        <v>0</v>
      </c>
      <c r="BM27" s="302">
        <f>BL27*[2]QCI!$Y18*[2]QCI!$R18/100</f>
        <v>0</v>
      </c>
      <c r="BN27" s="302">
        <f>BL27/100*[2]QCI!$Y18*([2]QCI!$U18+[2]QCI!$W18)</f>
        <v>0</v>
      </c>
      <c r="BO27" s="303">
        <f>BM27+BN27</f>
        <v>0</v>
      </c>
      <c r="BP27" s="301">
        <f>[2]CronogFF!BL19</f>
        <v>0</v>
      </c>
      <c r="BQ27" s="302">
        <f>BP27*[2]QCI!$Y18*[2]QCI!$R18/100</f>
        <v>0</v>
      </c>
      <c r="BR27" s="302">
        <f>BP27/100*[2]QCI!$Y18*([2]QCI!$U18+[2]QCI!$W18)</f>
        <v>0</v>
      </c>
      <c r="BS27" s="303">
        <f>BQ27+BR27</f>
        <v>0</v>
      </c>
      <c r="BT27" s="301">
        <f>[2]CronogFF!BP19</f>
        <v>0</v>
      </c>
      <c r="BU27" s="302">
        <f>BT27*[2]QCI!$Y18*[2]QCI!$R18/100</f>
        <v>0</v>
      </c>
      <c r="BV27" s="302">
        <f>BT27/100*[2]QCI!$Y18*([2]QCI!$U18+[2]QCI!$W18)</f>
        <v>0</v>
      </c>
      <c r="BW27" s="303">
        <f>BU27+BV27</f>
        <v>0</v>
      </c>
      <c r="BX27" s="301">
        <f>[2]CronogFF!BT19</f>
        <v>0</v>
      </c>
      <c r="BY27" s="302">
        <f>BX27*[2]QCI!$Y18*[2]QCI!$R18/100</f>
        <v>0</v>
      </c>
      <c r="BZ27" s="302">
        <f>BX27/100*[2]QCI!$Y18*([2]QCI!$U18+[2]QCI!$W18)</f>
        <v>0</v>
      </c>
      <c r="CA27" s="303">
        <f>BY27+BZ27</f>
        <v>0</v>
      </c>
      <c r="CB27" s="301">
        <f>[2]CronogFF!BX19</f>
        <v>0</v>
      </c>
      <c r="CC27" s="302">
        <f>CB27*[2]QCI!$Y18*[2]QCI!$R18/100</f>
        <v>0</v>
      </c>
      <c r="CD27" s="302">
        <f>CB27/100*[2]QCI!$Y18*([2]QCI!$U18+[2]QCI!$W18)</f>
        <v>0</v>
      </c>
      <c r="CE27" s="303">
        <f>CC27+CD27</f>
        <v>0</v>
      </c>
      <c r="CF27" s="301">
        <f>[2]CronogFF!CB19</f>
        <v>0</v>
      </c>
      <c r="CG27" s="302">
        <f>CF27*[2]QCI!$Y18*[2]QCI!$R18/100</f>
        <v>0</v>
      </c>
      <c r="CH27" s="302">
        <f>CF27/100*[2]QCI!$Y18*([2]QCI!$U18+[2]QCI!$W18)</f>
        <v>0</v>
      </c>
      <c r="CI27" s="303">
        <f>CG27+CH27</f>
        <v>0</v>
      </c>
      <c r="CJ27" s="301">
        <f>[2]CronogFF!CF19</f>
        <v>0</v>
      </c>
      <c r="CK27" s="302">
        <f>CJ27*[2]QCI!$Y18*[2]QCI!$R18/100</f>
        <v>0</v>
      </c>
      <c r="CL27" s="302">
        <f>CJ27/100*[2]QCI!$Y18*([2]QCI!$U18+[2]QCI!$W18)</f>
        <v>0</v>
      </c>
      <c r="CM27" s="303">
        <f>CK27+CL27</f>
        <v>0</v>
      </c>
      <c r="CN27" s="301">
        <f>[2]CronogFF!CJ19</f>
        <v>0</v>
      </c>
      <c r="CO27" s="302">
        <f>CN27*[2]QCI!$Y18*[2]QCI!$R18/100</f>
        <v>0</v>
      </c>
      <c r="CP27" s="302">
        <f>CN27/100*[2]QCI!$Y18*([2]QCI!$U18+[2]QCI!$W18)</f>
        <v>0</v>
      </c>
      <c r="CQ27" s="303">
        <f>CO27+CP27</f>
        <v>0</v>
      </c>
      <c r="CR27" s="301">
        <f>[2]CronogFF!CN19</f>
        <v>0</v>
      </c>
      <c r="CS27" s="302">
        <f>CR27*[2]QCI!$Y18*[2]QCI!$R18/100</f>
        <v>0</v>
      </c>
      <c r="CT27" s="302">
        <f>CR27/100*[2]QCI!$Y18*([2]QCI!$U18+[2]QCI!$W18)</f>
        <v>0</v>
      </c>
      <c r="CU27" s="303">
        <f>CS27+CT27</f>
        <v>0</v>
      </c>
      <c r="CV27" s="301">
        <f>[2]CronogFF!CR19</f>
        <v>0</v>
      </c>
      <c r="CW27" s="302">
        <f>CV27*[2]QCI!$Y18*[2]QCI!$R18/100</f>
        <v>0</v>
      </c>
      <c r="CX27" s="302">
        <f>CV27/100*[2]QCI!$Y18*([2]QCI!$U18+[2]QCI!$W18)</f>
        <v>0</v>
      </c>
      <c r="CY27" s="303">
        <f>CW27+CX27</f>
        <v>0</v>
      </c>
      <c r="CZ27" s="301">
        <f>[2]CronogFF!CV19</f>
        <v>0</v>
      </c>
      <c r="DA27" s="302">
        <f>CZ27*[2]QCI!$Y18*[2]QCI!$R18/100</f>
        <v>0</v>
      </c>
      <c r="DB27" s="302">
        <f>CZ27/100*[2]QCI!$Y18*([2]QCI!$U18+[2]QCI!$W18)</f>
        <v>0</v>
      </c>
      <c r="DC27" s="303">
        <f>DA27+DB27</f>
        <v>0</v>
      </c>
      <c r="DD27"/>
      <c r="DE27"/>
      <c r="DF27"/>
      <c r="DG27"/>
      <c r="DH27"/>
      <c r="DI27"/>
      <c r="DJ27"/>
      <c r="DK27"/>
    </row>
    <row r="28" spans="2:115" ht="12.75" customHeight="1">
      <c r="B28" s="304"/>
      <c r="C28" s="305"/>
      <c r="D28" s="306" t="s">
        <v>1643</v>
      </c>
      <c r="E28" s="307" t="s">
        <v>1645</v>
      </c>
      <c r="F28" s="308">
        <f>IF(F29&lt;&gt;0,F27-F29,0)</f>
        <v>0</v>
      </c>
      <c r="G28" s="309"/>
      <c r="H28" s="310"/>
      <c r="I28" s="311"/>
      <c r="J28" s="311"/>
      <c r="K28" s="312"/>
      <c r="L28" s="313">
        <f t="shared" ref="L28:BW28" si="12">L27+H28</f>
        <v>0</v>
      </c>
      <c r="M28" s="313">
        <f t="shared" si="12"/>
        <v>0</v>
      </c>
      <c r="N28" s="314">
        <f t="shared" si="12"/>
        <v>0</v>
      </c>
      <c r="O28" s="315">
        <f t="shared" si="12"/>
        <v>0</v>
      </c>
      <c r="P28" s="316">
        <f t="shared" si="12"/>
        <v>0</v>
      </c>
      <c r="Q28" s="317">
        <f t="shared" si="12"/>
        <v>0</v>
      </c>
      <c r="R28" s="318">
        <f t="shared" si="12"/>
        <v>0</v>
      </c>
      <c r="S28" s="319">
        <f t="shared" si="12"/>
        <v>0</v>
      </c>
      <c r="T28" s="316">
        <f t="shared" si="12"/>
        <v>0</v>
      </c>
      <c r="U28" s="317">
        <f t="shared" si="12"/>
        <v>0</v>
      </c>
      <c r="V28" s="318">
        <f t="shared" si="12"/>
        <v>0</v>
      </c>
      <c r="W28" s="319">
        <f t="shared" si="12"/>
        <v>0</v>
      </c>
      <c r="X28" s="316">
        <f t="shared" si="12"/>
        <v>0</v>
      </c>
      <c r="Y28" s="317">
        <f t="shared" si="12"/>
        <v>0</v>
      </c>
      <c r="Z28" s="318">
        <f t="shared" si="12"/>
        <v>0</v>
      </c>
      <c r="AA28" s="319">
        <f t="shared" si="12"/>
        <v>0</v>
      </c>
      <c r="AB28" s="316">
        <f t="shared" si="12"/>
        <v>0</v>
      </c>
      <c r="AC28" s="317">
        <f t="shared" si="12"/>
        <v>0</v>
      </c>
      <c r="AD28" s="318">
        <f t="shared" si="12"/>
        <v>0</v>
      </c>
      <c r="AE28" s="319">
        <f t="shared" si="12"/>
        <v>0</v>
      </c>
      <c r="AF28" s="316">
        <f t="shared" si="12"/>
        <v>0</v>
      </c>
      <c r="AG28" s="317">
        <f t="shared" si="12"/>
        <v>0</v>
      </c>
      <c r="AH28" s="318">
        <f t="shared" si="12"/>
        <v>0</v>
      </c>
      <c r="AI28" s="319">
        <f t="shared" si="12"/>
        <v>0</v>
      </c>
      <c r="AJ28" s="316">
        <f t="shared" si="12"/>
        <v>0</v>
      </c>
      <c r="AK28" s="317">
        <f t="shared" si="12"/>
        <v>0</v>
      </c>
      <c r="AL28" s="318">
        <f t="shared" si="12"/>
        <v>0</v>
      </c>
      <c r="AM28" s="319">
        <f t="shared" si="12"/>
        <v>0</v>
      </c>
      <c r="AN28" s="316">
        <f t="shared" si="12"/>
        <v>0</v>
      </c>
      <c r="AO28" s="317">
        <f t="shared" si="12"/>
        <v>0</v>
      </c>
      <c r="AP28" s="318">
        <f t="shared" si="12"/>
        <v>0</v>
      </c>
      <c r="AQ28" s="319">
        <f t="shared" si="12"/>
        <v>0</v>
      </c>
      <c r="AR28" s="316">
        <f t="shared" si="12"/>
        <v>0</v>
      </c>
      <c r="AS28" s="317">
        <f t="shared" si="12"/>
        <v>0</v>
      </c>
      <c r="AT28" s="318">
        <f t="shared" si="12"/>
        <v>0</v>
      </c>
      <c r="AU28" s="319">
        <f t="shared" si="12"/>
        <v>0</v>
      </c>
      <c r="AV28" s="316">
        <f t="shared" si="12"/>
        <v>0</v>
      </c>
      <c r="AW28" s="317">
        <f t="shared" si="12"/>
        <v>0</v>
      </c>
      <c r="AX28" s="318">
        <f t="shared" si="12"/>
        <v>0</v>
      </c>
      <c r="AY28" s="319">
        <f t="shared" si="12"/>
        <v>0</v>
      </c>
      <c r="AZ28" s="316">
        <f t="shared" si="12"/>
        <v>0</v>
      </c>
      <c r="BA28" s="317">
        <f t="shared" si="12"/>
        <v>0</v>
      </c>
      <c r="BB28" s="318">
        <f t="shared" si="12"/>
        <v>0</v>
      </c>
      <c r="BC28" s="319">
        <f t="shared" si="12"/>
        <v>0</v>
      </c>
      <c r="BD28" s="316">
        <f t="shared" si="12"/>
        <v>0</v>
      </c>
      <c r="BE28" s="317">
        <f t="shared" si="12"/>
        <v>0</v>
      </c>
      <c r="BF28" s="318">
        <f t="shared" si="12"/>
        <v>0</v>
      </c>
      <c r="BG28" s="319">
        <f t="shared" si="12"/>
        <v>0</v>
      </c>
      <c r="BH28" s="316">
        <f t="shared" si="12"/>
        <v>0</v>
      </c>
      <c r="BI28" s="317">
        <f t="shared" si="12"/>
        <v>0</v>
      </c>
      <c r="BJ28" s="318">
        <f t="shared" si="12"/>
        <v>0</v>
      </c>
      <c r="BK28" s="319">
        <f t="shared" si="12"/>
        <v>0</v>
      </c>
      <c r="BL28" s="316">
        <f t="shared" si="12"/>
        <v>0</v>
      </c>
      <c r="BM28" s="317">
        <f t="shared" si="12"/>
        <v>0</v>
      </c>
      <c r="BN28" s="318">
        <f t="shared" si="12"/>
        <v>0</v>
      </c>
      <c r="BO28" s="319">
        <f t="shared" si="12"/>
        <v>0</v>
      </c>
      <c r="BP28" s="316">
        <f t="shared" si="12"/>
        <v>0</v>
      </c>
      <c r="BQ28" s="317">
        <f t="shared" si="12"/>
        <v>0</v>
      </c>
      <c r="BR28" s="318">
        <f t="shared" si="12"/>
        <v>0</v>
      </c>
      <c r="BS28" s="319">
        <f t="shared" si="12"/>
        <v>0</v>
      </c>
      <c r="BT28" s="316">
        <f t="shared" si="12"/>
        <v>0</v>
      </c>
      <c r="BU28" s="317">
        <f t="shared" si="12"/>
        <v>0</v>
      </c>
      <c r="BV28" s="318">
        <f t="shared" si="12"/>
        <v>0</v>
      </c>
      <c r="BW28" s="319">
        <f t="shared" si="12"/>
        <v>0</v>
      </c>
      <c r="BX28" s="316">
        <f t="shared" ref="BX28:DC28" si="13">BX27+BT28</f>
        <v>0</v>
      </c>
      <c r="BY28" s="317">
        <f t="shared" si="13"/>
        <v>0</v>
      </c>
      <c r="BZ28" s="318">
        <f t="shared" si="13"/>
        <v>0</v>
      </c>
      <c r="CA28" s="319">
        <f t="shared" si="13"/>
        <v>0</v>
      </c>
      <c r="CB28" s="316">
        <f t="shared" si="13"/>
        <v>0</v>
      </c>
      <c r="CC28" s="317">
        <f t="shared" si="13"/>
        <v>0</v>
      </c>
      <c r="CD28" s="318">
        <f t="shared" si="13"/>
        <v>0</v>
      </c>
      <c r="CE28" s="319">
        <f t="shared" si="13"/>
        <v>0</v>
      </c>
      <c r="CF28" s="316">
        <f t="shared" si="13"/>
        <v>0</v>
      </c>
      <c r="CG28" s="317">
        <f t="shared" si="13"/>
        <v>0</v>
      </c>
      <c r="CH28" s="318">
        <f t="shared" si="13"/>
        <v>0</v>
      </c>
      <c r="CI28" s="319">
        <f t="shared" si="13"/>
        <v>0</v>
      </c>
      <c r="CJ28" s="316">
        <f t="shared" si="13"/>
        <v>0</v>
      </c>
      <c r="CK28" s="317">
        <f t="shared" si="13"/>
        <v>0</v>
      </c>
      <c r="CL28" s="318">
        <f t="shared" si="13"/>
        <v>0</v>
      </c>
      <c r="CM28" s="319">
        <f t="shared" si="13"/>
        <v>0</v>
      </c>
      <c r="CN28" s="316">
        <f t="shared" si="13"/>
        <v>0</v>
      </c>
      <c r="CO28" s="317">
        <f t="shared" si="13"/>
        <v>0</v>
      </c>
      <c r="CP28" s="318">
        <f t="shared" si="13"/>
        <v>0</v>
      </c>
      <c r="CQ28" s="319">
        <f t="shared" si="13"/>
        <v>0</v>
      </c>
      <c r="CR28" s="316">
        <f t="shared" si="13"/>
        <v>0</v>
      </c>
      <c r="CS28" s="317">
        <f t="shared" si="13"/>
        <v>0</v>
      </c>
      <c r="CT28" s="318">
        <f t="shared" si="13"/>
        <v>0</v>
      </c>
      <c r="CU28" s="319">
        <f t="shared" si="13"/>
        <v>0</v>
      </c>
      <c r="CV28" s="316">
        <f t="shared" si="13"/>
        <v>0</v>
      </c>
      <c r="CW28" s="317">
        <f t="shared" si="13"/>
        <v>0</v>
      </c>
      <c r="CX28" s="318">
        <f t="shared" si="13"/>
        <v>0</v>
      </c>
      <c r="CY28" s="319">
        <f t="shared" si="13"/>
        <v>0</v>
      </c>
      <c r="CZ28" s="316">
        <f t="shared" si="13"/>
        <v>0</v>
      </c>
      <c r="DA28" s="317">
        <f t="shared" si="13"/>
        <v>0</v>
      </c>
      <c r="DB28" s="318">
        <f t="shared" si="13"/>
        <v>0</v>
      </c>
      <c r="DC28" s="319">
        <f t="shared" si="13"/>
        <v>0</v>
      </c>
      <c r="DD28"/>
      <c r="DE28"/>
      <c r="DF28"/>
      <c r="DG28"/>
      <c r="DH28"/>
      <c r="DI28"/>
      <c r="DJ28"/>
      <c r="DK28"/>
    </row>
    <row r="29" spans="2:115" ht="12.75" customHeight="1">
      <c r="B29" s="304"/>
      <c r="C29" s="305"/>
      <c r="D29" s="320" t="s">
        <v>1646</v>
      </c>
      <c r="E29" s="321" t="s">
        <v>1647</v>
      </c>
      <c r="F29" s="322"/>
      <c r="G29" s="323">
        <f>IF(F29=0,0,F29/F$91)</f>
        <v>0</v>
      </c>
      <c r="H29" s="324"/>
      <c r="I29" s="325"/>
      <c r="J29" s="325"/>
      <c r="K29" s="326"/>
      <c r="L29" s="327">
        <f>IF(O29&lt;&gt;0,(O29/$F29)*100,0)</f>
        <v>0</v>
      </c>
      <c r="M29" s="327">
        <f>ROUND(O29*[2]QCI!$R$15,2)</f>
        <v>0</v>
      </c>
      <c r="N29" s="328">
        <f>O29-M29</f>
        <v>0</v>
      </c>
      <c r="O29" s="329"/>
      <c r="P29" s="330">
        <f>IF(S29&lt;&gt;0,(S29/$F29)*100,0)</f>
        <v>0</v>
      </c>
      <c r="Q29" s="327">
        <f>ROUND(S29*[2]QCI!$R$15,2)</f>
        <v>0</v>
      </c>
      <c r="R29" s="327">
        <f>S29-Q29</f>
        <v>0</v>
      </c>
      <c r="S29" s="329"/>
      <c r="T29" s="330">
        <f>IF(W29&lt;&gt;0,(W29/$F29)*100,0)</f>
        <v>0</v>
      </c>
      <c r="U29" s="327">
        <f>ROUND(W29*[2]QCI!$R$15,2)</f>
        <v>0</v>
      </c>
      <c r="V29" s="327">
        <f>W29-U29</f>
        <v>0</v>
      </c>
      <c r="W29" s="329"/>
      <c r="X29" s="330">
        <f>IF(AA29&lt;&gt;0,(AA29/$F29)*100,0)</f>
        <v>0</v>
      </c>
      <c r="Y29" s="327">
        <f>ROUND(AA29*[2]QCI!$R$15,2)</f>
        <v>0</v>
      </c>
      <c r="Z29" s="327">
        <f>AA29-Y29</f>
        <v>0</v>
      </c>
      <c r="AA29" s="329"/>
      <c r="AB29" s="330">
        <f>IF(AE29&lt;&gt;0,(AE29/$F29)*100,0)</f>
        <v>0</v>
      </c>
      <c r="AC29" s="327">
        <f>ROUND(AE29*[2]QCI!$R$15,2)</f>
        <v>0</v>
      </c>
      <c r="AD29" s="327">
        <f>AE29-AC29</f>
        <v>0</v>
      </c>
      <c r="AE29" s="329"/>
      <c r="AF29" s="330">
        <f>IF(AI29&lt;&gt;0,(AI29/$F29)*100,0)</f>
        <v>0</v>
      </c>
      <c r="AG29" s="327">
        <f>ROUND(AI29*[2]QCI!$R$15,2)</f>
        <v>0</v>
      </c>
      <c r="AH29" s="327">
        <f>AI29-AG29</f>
        <v>0</v>
      </c>
      <c r="AI29" s="329"/>
      <c r="AJ29" s="330">
        <f>IF(AM29&lt;&gt;0,(AM29/$F29)*100,0)</f>
        <v>0</v>
      </c>
      <c r="AK29" s="327">
        <f>ROUND(AM29*[2]QCI!$R$15,2)</f>
        <v>0</v>
      </c>
      <c r="AL29" s="327">
        <f>AM29-AK29</f>
        <v>0</v>
      </c>
      <c r="AM29" s="329"/>
      <c r="AN29" s="330">
        <f>IF(AQ29&lt;&gt;0,(AQ29/$F29)*100,0)</f>
        <v>0</v>
      </c>
      <c r="AO29" s="327">
        <f>ROUND(AQ29*[2]QCI!$R$15,2)</f>
        <v>0</v>
      </c>
      <c r="AP29" s="327">
        <f>AQ29-AO29</f>
        <v>0</v>
      </c>
      <c r="AQ29" s="329"/>
      <c r="AR29" s="330">
        <f>IF(AU29&lt;&gt;0,(AU29/$F29)*100,0)</f>
        <v>0</v>
      </c>
      <c r="AS29" s="327">
        <f>ROUND(AU29*[2]QCI!$R$15,2)</f>
        <v>0</v>
      </c>
      <c r="AT29" s="327">
        <f>AU29-AS29</f>
        <v>0</v>
      </c>
      <c r="AU29" s="329"/>
      <c r="AV29" s="330">
        <f>IF(AY29&lt;&gt;0,(AY29/$F29)*100,0)</f>
        <v>0</v>
      </c>
      <c r="AW29" s="327">
        <f>ROUND(AY29*[2]QCI!$R$15,2)</f>
        <v>0</v>
      </c>
      <c r="AX29" s="327">
        <f>AY29-AW29</f>
        <v>0</v>
      </c>
      <c r="AY29" s="329"/>
      <c r="AZ29" s="330">
        <f>IF(BC29&lt;&gt;0,(BC29/$F29)*100,0)</f>
        <v>0</v>
      </c>
      <c r="BA29" s="327">
        <f>ROUND(BC29*[2]QCI!$R$15,2)</f>
        <v>0</v>
      </c>
      <c r="BB29" s="327">
        <f>BC29-BA29</f>
        <v>0</v>
      </c>
      <c r="BC29" s="329"/>
      <c r="BD29" s="330">
        <f>IF(BG29&lt;&gt;0,(BG29/$F29)*100,0)</f>
        <v>0</v>
      </c>
      <c r="BE29" s="327">
        <f>ROUND(BG29*[2]QCI!$R$15,2)</f>
        <v>0</v>
      </c>
      <c r="BF29" s="327">
        <f>BG29-BE29</f>
        <v>0</v>
      </c>
      <c r="BG29" s="329"/>
      <c r="BH29" s="330">
        <f>IF(BK29&lt;&gt;0,(BK29/$F29)*100,0)</f>
        <v>0</v>
      </c>
      <c r="BI29" s="327">
        <f>ROUND(BK29*[2]QCI!$R$15,2)</f>
        <v>0</v>
      </c>
      <c r="BJ29" s="327">
        <f>BK29-BI29</f>
        <v>0</v>
      </c>
      <c r="BK29" s="329"/>
      <c r="BL29" s="330">
        <f>IF(BO29&lt;&gt;0,(BO29/$F29)*100,0)</f>
        <v>0</v>
      </c>
      <c r="BM29" s="327">
        <f>ROUND(BO29*[2]QCI!$R$15,2)</f>
        <v>0</v>
      </c>
      <c r="BN29" s="327">
        <f>BO29-BM29</f>
        <v>0</v>
      </c>
      <c r="BO29" s="329"/>
      <c r="BP29" s="330">
        <f>IF(BS29&lt;&gt;0,(BS29/$F29)*100,0)</f>
        <v>0</v>
      </c>
      <c r="BQ29" s="327">
        <f>ROUND(BS29*[2]QCI!$R$15,2)</f>
        <v>0</v>
      </c>
      <c r="BR29" s="327">
        <f>BS29-BQ29</f>
        <v>0</v>
      </c>
      <c r="BS29" s="329"/>
      <c r="BT29" s="330">
        <f>IF(BW29&lt;&gt;0,(BW29/$F29)*100,0)</f>
        <v>0</v>
      </c>
      <c r="BU29" s="327">
        <f>ROUND(BW29*[2]QCI!$R$15,2)</f>
        <v>0</v>
      </c>
      <c r="BV29" s="327">
        <f>BW29-BU29</f>
        <v>0</v>
      </c>
      <c r="BW29" s="329"/>
      <c r="BX29" s="330">
        <f>IF(CA29&lt;&gt;0,(CA29/$F29)*100,0)</f>
        <v>0</v>
      </c>
      <c r="BY29" s="327">
        <f>ROUND(CA29*[2]QCI!$R$15,2)</f>
        <v>0</v>
      </c>
      <c r="BZ29" s="327">
        <f>CA29-BY29</f>
        <v>0</v>
      </c>
      <c r="CA29" s="329"/>
      <c r="CB29" s="330">
        <f>IF(CE29&lt;&gt;0,(CE29/$F29)*100,0)</f>
        <v>0</v>
      </c>
      <c r="CC29" s="327">
        <f>ROUND(CE29*[2]QCI!$R$15,2)</f>
        <v>0</v>
      </c>
      <c r="CD29" s="327">
        <f>CE29-CC29</f>
        <v>0</v>
      </c>
      <c r="CE29" s="329"/>
      <c r="CF29" s="330">
        <f>IF(CI29&lt;&gt;0,(CI29/$F29)*100,0)</f>
        <v>0</v>
      </c>
      <c r="CG29" s="327">
        <f>ROUND(CI29*[2]QCI!$R$15,2)</f>
        <v>0</v>
      </c>
      <c r="CH29" s="327">
        <f>CI29-CG29</f>
        <v>0</v>
      </c>
      <c r="CI29" s="329"/>
      <c r="CJ29" s="330">
        <f>IF(CM29&lt;&gt;0,(CM29/$F29)*100,0)</f>
        <v>0</v>
      </c>
      <c r="CK29" s="327">
        <f>ROUND(CM29*[2]QCI!$R$15,2)</f>
        <v>0</v>
      </c>
      <c r="CL29" s="327">
        <f>CM29-CK29</f>
        <v>0</v>
      </c>
      <c r="CM29" s="329"/>
      <c r="CN29" s="330">
        <f>IF(CQ29&lt;&gt;0,(CQ29/$F29)*100,0)</f>
        <v>0</v>
      </c>
      <c r="CO29" s="327">
        <f>ROUND(CQ29*[2]QCI!$R$15,2)</f>
        <v>0</v>
      </c>
      <c r="CP29" s="327">
        <f>CQ29-CO29</f>
        <v>0</v>
      </c>
      <c r="CQ29" s="329"/>
      <c r="CR29" s="330">
        <f>IF(CU29&lt;&gt;0,(CU29/$F29)*100,0)</f>
        <v>0</v>
      </c>
      <c r="CS29" s="327">
        <f>ROUND(CU29*[2]QCI!$R$15,2)</f>
        <v>0</v>
      </c>
      <c r="CT29" s="327">
        <f>CU29-CS29</f>
        <v>0</v>
      </c>
      <c r="CU29" s="329"/>
      <c r="CV29" s="330">
        <f>IF(CY29&lt;&gt;0,(CY29/$F29)*100,0)</f>
        <v>0</v>
      </c>
      <c r="CW29" s="327">
        <f>ROUND(CY29*[2]QCI!$R$15,2)</f>
        <v>0</v>
      </c>
      <c r="CX29" s="327">
        <f>CY29-CW29</f>
        <v>0</v>
      </c>
      <c r="CY29" s="329"/>
      <c r="CZ29" s="330">
        <f>IF(DC29&lt;&gt;0,(DC29/$F29)*100,0)</f>
        <v>0</v>
      </c>
      <c r="DA29" s="327">
        <f>ROUND(DC29*[2]QCI!$R$15,2)</f>
        <v>0</v>
      </c>
      <c r="DB29" s="327">
        <f>DC29-DA29</f>
        <v>0</v>
      </c>
      <c r="DC29" s="329"/>
      <c r="DD29"/>
      <c r="DE29"/>
      <c r="DF29"/>
      <c r="DG29"/>
      <c r="DH29"/>
      <c r="DI29"/>
      <c r="DJ29"/>
      <c r="DK29"/>
    </row>
    <row r="30" spans="2:115" ht="12.75" customHeight="1">
      <c r="B30" s="343"/>
      <c r="C30" s="305"/>
      <c r="D30" s="331" t="s">
        <v>1648</v>
      </c>
      <c r="E30" s="332" t="s">
        <v>1649</v>
      </c>
      <c r="F30" s="333">
        <f>IF(F29=0,F27,F29)</f>
        <v>23596.729999999996</v>
      </c>
      <c r="G30" s="334"/>
      <c r="H30" s="335"/>
      <c r="I30" s="336"/>
      <c r="J30" s="336"/>
      <c r="K30" s="337"/>
      <c r="L30" s="338">
        <f t="shared" ref="L30:BW30" si="14">L29+H30</f>
        <v>0</v>
      </c>
      <c r="M30" s="338">
        <f t="shared" si="14"/>
        <v>0</v>
      </c>
      <c r="N30" s="339">
        <f t="shared" si="14"/>
        <v>0</v>
      </c>
      <c r="O30" s="340">
        <f t="shared" si="14"/>
        <v>0</v>
      </c>
      <c r="P30" s="341">
        <f t="shared" si="14"/>
        <v>0</v>
      </c>
      <c r="Q30" s="338">
        <f t="shared" si="14"/>
        <v>0</v>
      </c>
      <c r="R30" s="338">
        <f t="shared" si="14"/>
        <v>0</v>
      </c>
      <c r="S30" s="340">
        <f t="shared" si="14"/>
        <v>0</v>
      </c>
      <c r="T30" s="341">
        <f t="shared" si="14"/>
        <v>0</v>
      </c>
      <c r="U30" s="338">
        <f t="shared" si="14"/>
        <v>0</v>
      </c>
      <c r="V30" s="338">
        <f t="shared" si="14"/>
        <v>0</v>
      </c>
      <c r="W30" s="340">
        <f t="shared" si="14"/>
        <v>0</v>
      </c>
      <c r="X30" s="341">
        <f t="shared" si="14"/>
        <v>0</v>
      </c>
      <c r="Y30" s="338">
        <f t="shared" si="14"/>
        <v>0</v>
      </c>
      <c r="Z30" s="338">
        <f t="shared" si="14"/>
        <v>0</v>
      </c>
      <c r="AA30" s="340">
        <f t="shared" si="14"/>
        <v>0</v>
      </c>
      <c r="AB30" s="341">
        <f t="shared" si="14"/>
        <v>0</v>
      </c>
      <c r="AC30" s="338">
        <f t="shared" si="14"/>
        <v>0</v>
      </c>
      <c r="AD30" s="338">
        <f t="shared" si="14"/>
        <v>0</v>
      </c>
      <c r="AE30" s="340">
        <f t="shared" si="14"/>
        <v>0</v>
      </c>
      <c r="AF30" s="341">
        <f t="shared" si="14"/>
        <v>0</v>
      </c>
      <c r="AG30" s="338">
        <f t="shared" si="14"/>
        <v>0</v>
      </c>
      <c r="AH30" s="338">
        <f t="shared" si="14"/>
        <v>0</v>
      </c>
      <c r="AI30" s="340">
        <f t="shared" si="14"/>
        <v>0</v>
      </c>
      <c r="AJ30" s="341">
        <f t="shared" si="14"/>
        <v>0</v>
      </c>
      <c r="AK30" s="338">
        <f t="shared" si="14"/>
        <v>0</v>
      </c>
      <c r="AL30" s="338">
        <f t="shared" si="14"/>
        <v>0</v>
      </c>
      <c r="AM30" s="340">
        <f t="shared" si="14"/>
        <v>0</v>
      </c>
      <c r="AN30" s="341">
        <f t="shared" si="14"/>
        <v>0</v>
      </c>
      <c r="AO30" s="338">
        <f t="shared" si="14"/>
        <v>0</v>
      </c>
      <c r="AP30" s="338">
        <f t="shared" si="14"/>
        <v>0</v>
      </c>
      <c r="AQ30" s="340">
        <f t="shared" si="14"/>
        <v>0</v>
      </c>
      <c r="AR30" s="341">
        <f t="shared" si="14"/>
        <v>0</v>
      </c>
      <c r="AS30" s="338">
        <f t="shared" si="14"/>
        <v>0</v>
      </c>
      <c r="AT30" s="338">
        <f t="shared" si="14"/>
        <v>0</v>
      </c>
      <c r="AU30" s="340">
        <f t="shared" si="14"/>
        <v>0</v>
      </c>
      <c r="AV30" s="341">
        <f t="shared" si="14"/>
        <v>0</v>
      </c>
      <c r="AW30" s="338">
        <f t="shared" si="14"/>
        <v>0</v>
      </c>
      <c r="AX30" s="338">
        <f t="shared" si="14"/>
        <v>0</v>
      </c>
      <c r="AY30" s="340">
        <f t="shared" si="14"/>
        <v>0</v>
      </c>
      <c r="AZ30" s="341">
        <f t="shared" si="14"/>
        <v>0</v>
      </c>
      <c r="BA30" s="338">
        <f t="shared" si="14"/>
        <v>0</v>
      </c>
      <c r="BB30" s="338">
        <f t="shared" si="14"/>
        <v>0</v>
      </c>
      <c r="BC30" s="340">
        <f t="shared" si="14"/>
        <v>0</v>
      </c>
      <c r="BD30" s="341">
        <f t="shared" si="14"/>
        <v>0</v>
      </c>
      <c r="BE30" s="338">
        <f t="shared" si="14"/>
        <v>0</v>
      </c>
      <c r="BF30" s="338">
        <f t="shared" si="14"/>
        <v>0</v>
      </c>
      <c r="BG30" s="340">
        <f t="shared" si="14"/>
        <v>0</v>
      </c>
      <c r="BH30" s="341">
        <f t="shared" si="14"/>
        <v>0</v>
      </c>
      <c r="BI30" s="338">
        <f t="shared" si="14"/>
        <v>0</v>
      </c>
      <c r="BJ30" s="338">
        <f t="shared" si="14"/>
        <v>0</v>
      </c>
      <c r="BK30" s="340">
        <f t="shared" si="14"/>
        <v>0</v>
      </c>
      <c r="BL30" s="341">
        <f t="shared" si="14"/>
        <v>0</v>
      </c>
      <c r="BM30" s="338">
        <f t="shared" si="14"/>
        <v>0</v>
      </c>
      <c r="BN30" s="338">
        <f t="shared" si="14"/>
        <v>0</v>
      </c>
      <c r="BO30" s="340">
        <f t="shared" si="14"/>
        <v>0</v>
      </c>
      <c r="BP30" s="341">
        <f t="shared" si="14"/>
        <v>0</v>
      </c>
      <c r="BQ30" s="338">
        <f t="shared" si="14"/>
        <v>0</v>
      </c>
      <c r="BR30" s="338">
        <f t="shared" si="14"/>
        <v>0</v>
      </c>
      <c r="BS30" s="340">
        <f t="shared" si="14"/>
        <v>0</v>
      </c>
      <c r="BT30" s="341">
        <f t="shared" si="14"/>
        <v>0</v>
      </c>
      <c r="BU30" s="338">
        <f t="shared" si="14"/>
        <v>0</v>
      </c>
      <c r="BV30" s="338">
        <f t="shared" si="14"/>
        <v>0</v>
      </c>
      <c r="BW30" s="340">
        <f t="shared" si="14"/>
        <v>0</v>
      </c>
      <c r="BX30" s="341">
        <f t="shared" ref="BX30:DC30" si="15">BX29+BT30</f>
        <v>0</v>
      </c>
      <c r="BY30" s="338">
        <f t="shared" si="15"/>
        <v>0</v>
      </c>
      <c r="BZ30" s="338">
        <f t="shared" si="15"/>
        <v>0</v>
      </c>
      <c r="CA30" s="340">
        <f t="shared" si="15"/>
        <v>0</v>
      </c>
      <c r="CB30" s="341">
        <f t="shared" si="15"/>
        <v>0</v>
      </c>
      <c r="CC30" s="338">
        <f t="shared" si="15"/>
        <v>0</v>
      </c>
      <c r="CD30" s="338">
        <f t="shared" si="15"/>
        <v>0</v>
      </c>
      <c r="CE30" s="340">
        <f t="shared" si="15"/>
        <v>0</v>
      </c>
      <c r="CF30" s="341">
        <f t="shared" si="15"/>
        <v>0</v>
      </c>
      <c r="CG30" s="338">
        <f t="shared" si="15"/>
        <v>0</v>
      </c>
      <c r="CH30" s="338">
        <f t="shared" si="15"/>
        <v>0</v>
      </c>
      <c r="CI30" s="340">
        <f t="shared" si="15"/>
        <v>0</v>
      </c>
      <c r="CJ30" s="341">
        <f t="shared" si="15"/>
        <v>0</v>
      </c>
      <c r="CK30" s="338">
        <f t="shared" si="15"/>
        <v>0</v>
      </c>
      <c r="CL30" s="338">
        <f t="shared" si="15"/>
        <v>0</v>
      </c>
      <c r="CM30" s="340">
        <f t="shared" si="15"/>
        <v>0</v>
      </c>
      <c r="CN30" s="341">
        <f t="shared" si="15"/>
        <v>0</v>
      </c>
      <c r="CO30" s="338">
        <f t="shared" si="15"/>
        <v>0</v>
      </c>
      <c r="CP30" s="338">
        <f t="shared" si="15"/>
        <v>0</v>
      </c>
      <c r="CQ30" s="340">
        <f t="shared" si="15"/>
        <v>0</v>
      </c>
      <c r="CR30" s="341">
        <f t="shared" si="15"/>
        <v>0</v>
      </c>
      <c r="CS30" s="338">
        <f t="shared" si="15"/>
        <v>0</v>
      </c>
      <c r="CT30" s="338">
        <f t="shared" si="15"/>
        <v>0</v>
      </c>
      <c r="CU30" s="340">
        <f t="shared" si="15"/>
        <v>0</v>
      </c>
      <c r="CV30" s="341">
        <f t="shared" si="15"/>
        <v>0</v>
      </c>
      <c r="CW30" s="338">
        <f t="shared" si="15"/>
        <v>0</v>
      </c>
      <c r="CX30" s="338">
        <f t="shared" si="15"/>
        <v>0</v>
      </c>
      <c r="CY30" s="340">
        <f t="shared" si="15"/>
        <v>0</v>
      </c>
      <c r="CZ30" s="341">
        <f t="shared" si="15"/>
        <v>0</v>
      </c>
      <c r="DA30" s="338">
        <f t="shared" si="15"/>
        <v>0</v>
      </c>
      <c r="DB30" s="338">
        <f t="shared" si="15"/>
        <v>0</v>
      </c>
      <c r="DC30" s="340">
        <f t="shared" si="15"/>
        <v>0</v>
      </c>
      <c r="DD30"/>
      <c r="DE30"/>
      <c r="DF30"/>
      <c r="DG30"/>
      <c r="DH30"/>
      <c r="DI30"/>
      <c r="DJ30"/>
      <c r="DK30"/>
    </row>
    <row r="31" spans="2:115" ht="12.75" customHeight="1">
      <c r="B31" s="288">
        <v>5</v>
      </c>
      <c r="C31" s="344" t="str">
        <f>[2]QCI!C19</f>
        <v>Transportes</v>
      </c>
      <c r="D31" s="290" t="s">
        <v>1643</v>
      </c>
      <c r="E31" s="291" t="s">
        <v>1644</v>
      </c>
      <c r="F31" s="292">
        <f>CRONOFF!F20</f>
        <v>12158.27</v>
      </c>
      <c r="G31" s="293">
        <f>[3]CRONFF!G20</f>
        <v>1.7356517366278823E-3</v>
      </c>
      <c r="H31" s="294"/>
      <c r="I31" s="295"/>
      <c r="J31" s="295"/>
      <c r="K31" s="296"/>
      <c r="L31" s="297">
        <f>[2]CronogFF!H20</f>
        <v>0</v>
      </c>
      <c r="M31" s="298">
        <f>L31*[2]QCI!$Y19*[2]QCI!$R19/100</f>
        <v>0</v>
      </c>
      <c r="N31" s="299">
        <f>L31/100*[2]QCI!$Y19*([2]QCI!$U19+[2]QCI!$W19)</f>
        <v>0</v>
      </c>
      <c r="O31" s="300">
        <f>M31+N31</f>
        <v>0</v>
      </c>
      <c r="P31" s="301">
        <f>[2]CronogFF!L20</f>
        <v>0</v>
      </c>
      <c r="Q31" s="302">
        <f>P31*[2]QCI!$Y19*[2]QCI!$R19/100</f>
        <v>0</v>
      </c>
      <c r="R31" s="302">
        <f>P31/100*[2]QCI!$Y19*([2]QCI!$U19+[2]QCI!$W19)</f>
        <v>0</v>
      </c>
      <c r="S31" s="303">
        <f>Q31+R31</f>
        <v>0</v>
      </c>
      <c r="T31" s="301">
        <f>[2]CronogFF!P20</f>
        <v>0</v>
      </c>
      <c r="U31" s="302">
        <f>T31*[2]QCI!$Y19*[2]QCI!$R19/100</f>
        <v>0</v>
      </c>
      <c r="V31" s="302">
        <f>T31/100*[2]QCI!$Y19*([2]QCI!$U19+[2]QCI!$W19)</f>
        <v>0</v>
      </c>
      <c r="W31" s="303">
        <f>U31+V31</f>
        <v>0</v>
      </c>
      <c r="X31" s="301">
        <f>[2]CronogFF!T20</f>
        <v>0</v>
      </c>
      <c r="Y31" s="302">
        <f>X31*[2]QCI!$Y19*[2]QCI!$R19/100</f>
        <v>0</v>
      </c>
      <c r="Z31" s="302">
        <f>X31/100*[2]QCI!$Y19*([2]QCI!$U19+[2]QCI!$W19)</f>
        <v>0</v>
      </c>
      <c r="AA31" s="303">
        <f>Y31+Z31</f>
        <v>0</v>
      </c>
      <c r="AB31" s="301">
        <f>[2]CronogFF!X20</f>
        <v>0</v>
      </c>
      <c r="AC31" s="302">
        <f>AB31*[2]QCI!$Y19*[2]QCI!$R19/100</f>
        <v>0</v>
      </c>
      <c r="AD31" s="302">
        <f>AB31/100*[2]QCI!$Y19*([2]QCI!$U19+[2]QCI!$W19)</f>
        <v>0</v>
      </c>
      <c r="AE31" s="303">
        <f>AC31+AD31</f>
        <v>0</v>
      </c>
      <c r="AF31" s="301">
        <f>[2]CronogFF!AB20</f>
        <v>0</v>
      </c>
      <c r="AG31" s="302">
        <f>AF31*[2]QCI!$Y19*[2]QCI!$R19/100</f>
        <v>0</v>
      </c>
      <c r="AH31" s="302">
        <f>AF31/100*[2]QCI!$Y19*([2]QCI!$U19+[2]QCI!$W19)</f>
        <v>0</v>
      </c>
      <c r="AI31" s="303">
        <f>AG31+AH31</f>
        <v>0</v>
      </c>
      <c r="AJ31" s="301">
        <f>[2]CronogFF!AF20</f>
        <v>0</v>
      </c>
      <c r="AK31" s="302">
        <f>AJ31*[2]QCI!$Y19*[2]QCI!$R19/100</f>
        <v>0</v>
      </c>
      <c r="AL31" s="302">
        <f>AJ31/100*[2]QCI!$Y19*([2]QCI!$U19+[2]QCI!$W19)</f>
        <v>0</v>
      </c>
      <c r="AM31" s="303">
        <f>AK31+AL31</f>
        <v>0</v>
      </c>
      <c r="AN31" s="301">
        <f>[2]CronogFF!AJ20</f>
        <v>0</v>
      </c>
      <c r="AO31" s="302">
        <f>AN31*[2]QCI!$Y19*[2]QCI!$R19/100</f>
        <v>0</v>
      </c>
      <c r="AP31" s="302">
        <f>AN31/100*[2]QCI!$Y19*([2]QCI!$U19+[2]QCI!$W19)</f>
        <v>0</v>
      </c>
      <c r="AQ31" s="303">
        <f>AO31+AP31</f>
        <v>0</v>
      </c>
      <c r="AR31" s="301">
        <f>[2]CronogFF!AN20</f>
        <v>0</v>
      </c>
      <c r="AS31" s="302">
        <f>AR31*[2]QCI!$Y19*[2]QCI!$R19/100</f>
        <v>0</v>
      </c>
      <c r="AT31" s="302">
        <f>AR31/100*[2]QCI!$Y19*([2]QCI!$U19+[2]QCI!$W19)</f>
        <v>0</v>
      </c>
      <c r="AU31" s="303">
        <f>AS31+AT31</f>
        <v>0</v>
      </c>
      <c r="AV31" s="301">
        <f>[2]CronogFF!AR20</f>
        <v>0</v>
      </c>
      <c r="AW31" s="302">
        <f>AV31*[2]QCI!$Y19*[2]QCI!$R19/100</f>
        <v>0</v>
      </c>
      <c r="AX31" s="302">
        <f>AV31/100*[2]QCI!$Y19*([2]QCI!$U19+[2]QCI!$W19)</f>
        <v>0</v>
      </c>
      <c r="AY31" s="303">
        <f>AW31+AX31</f>
        <v>0</v>
      </c>
      <c r="AZ31" s="301">
        <f>[2]CronogFF!AV20</f>
        <v>0</v>
      </c>
      <c r="BA31" s="302">
        <f>AZ31*[2]QCI!$Y19*[2]QCI!$R19/100</f>
        <v>0</v>
      </c>
      <c r="BB31" s="302">
        <f>AZ31/100*[2]QCI!$Y19*([2]QCI!$U19+[2]QCI!$W19)</f>
        <v>0</v>
      </c>
      <c r="BC31" s="303">
        <f>BA31+BB31</f>
        <v>0</v>
      </c>
      <c r="BD31" s="301">
        <f>[2]CronogFF!AZ20</f>
        <v>0</v>
      </c>
      <c r="BE31" s="302">
        <f>BD31*[2]QCI!$Y19*[2]QCI!$R19/100</f>
        <v>0</v>
      </c>
      <c r="BF31" s="302">
        <f>BD31/100*[2]QCI!$Y19*([2]QCI!$U19+[2]QCI!$W19)</f>
        <v>0</v>
      </c>
      <c r="BG31" s="303">
        <f>BE31+BF31</f>
        <v>0</v>
      </c>
      <c r="BH31" s="301">
        <f>[2]CronogFF!BD20</f>
        <v>0</v>
      </c>
      <c r="BI31" s="302">
        <f>BH31*[2]QCI!$Y19*[2]QCI!$R19/100</f>
        <v>0</v>
      </c>
      <c r="BJ31" s="302">
        <f>BH31/100*[2]QCI!$Y19*([2]QCI!$U19+[2]QCI!$W19)</f>
        <v>0</v>
      </c>
      <c r="BK31" s="303">
        <f>BI31+BJ31</f>
        <v>0</v>
      </c>
      <c r="BL31" s="301">
        <f>[2]CronogFF!BH20</f>
        <v>0</v>
      </c>
      <c r="BM31" s="302">
        <f>BL31*[2]QCI!$Y19*[2]QCI!$R19/100</f>
        <v>0</v>
      </c>
      <c r="BN31" s="302">
        <f>BL31/100*[2]QCI!$Y19*([2]QCI!$U19+[2]QCI!$W19)</f>
        <v>0</v>
      </c>
      <c r="BO31" s="303">
        <f>BM31+BN31</f>
        <v>0</v>
      </c>
      <c r="BP31" s="301">
        <f>[2]CronogFF!BL20</f>
        <v>0</v>
      </c>
      <c r="BQ31" s="302">
        <f>BP31*[2]QCI!$Y19*[2]QCI!$R19/100</f>
        <v>0</v>
      </c>
      <c r="BR31" s="302">
        <f>BP31/100*[2]QCI!$Y19*([2]QCI!$U19+[2]QCI!$W19)</f>
        <v>0</v>
      </c>
      <c r="BS31" s="303">
        <f>BQ31+BR31</f>
        <v>0</v>
      </c>
      <c r="BT31" s="301">
        <f>[2]CronogFF!BP20</f>
        <v>0</v>
      </c>
      <c r="BU31" s="302">
        <f>BT31*[2]QCI!$Y19*[2]QCI!$R19/100</f>
        <v>0</v>
      </c>
      <c r="BV31" s="302">
        <f>BT31/100*[2]QCI!$Y19*([2]QCI!$U19+[2]QCI!$W19)</f>
        <v>0</v>
      </c>
      <c r="BW31" s="303">
        <f>BU31+BV31</f>
        <v>0</v>
      </c>
      <c r="BX31" s="301">
        <f>[2]CronogFF!BT20</f>
        <v>0</v>
      </c>
      <c r="BY31" s="302">
        <f>BX31*[2]QCI!$Y19*[2]QCI!$R19/100</f>
        <v>0</v>
      </c>
      <c r="BZ31" s="302">
        <f>BX31/100*[2]QCI!$Y19*([2]QCI!$U19+[2]QCI!$W19)</f>
        <v>0</v>
      </c>
      <c r="CA31" s="303">
        <f>BY31+BZ31</f>
        <v>0</v>
      </c>
      <c r="CB31" s="301">
        <f>[2]CronogFF!BX20</f>
        <v>0</v>
      </c>
      <c r="CC31" s="302">
        <f>CB31*[2]QCI!$Y19*[2]QCI!$R19/100</f>
        <v>0</v>
      </c>
      <c r="CD31" s="302">
        <f>CB31/100*[2]QCI!$Y19*([2]QCI!$U19+[2]QCI!$W19)</f>
        <v>0</v>
      </c>
      <c r="CE31" s="303">
        <f>CC31+CD31</f>
        <v>0</v>
      </c>
      <c r="CF31" s="301">
        <f>[2]CronogFF!CB20</f>
        <v>0</v>
      </c>
      <c r="CG31" s="302">
        <f>CF31*[2]QCI!$Y19*[2]QCI!$R19/100</f>
        <v>0</v>
      </c>
      <c r="CH31" s="302">
        <f>CF31/100*[2]QCI!$Y19*([2]QCI!$U19+[2]QCI!$W19)</f>
        <v>0</v>
      </c>
      <c r="CI31" s="303">
        <f>CG31+CH31</f>
        <v>0</v>
      </c>
      <c r="CJ31" s="301">
        <f>[2]CronogFF!CF20</f>
        <v>0</v>
      </c>
      <c r="CK31" s="302">
        <f>CJ31*[2]QCI!$Y19*[2]QCI!$R19/100</f>
        <v>0</v>
      </c>
      <c r="CL31" s="302">
        <f>CJ31/100*[2]QCI!$Y19*([2]QCI!$U19+[2]QCI!$W19)</f>
        <v>0</v>
      </c>
      <c r="CM31" s="303">
        <f>CK31+CL31</f>
        <v>0</v>
      </c>
      <c r="CN31" s="301">
        <f>[2]CronogFF!CJ20</f>
        <v>0</v>
      </c>
      <c r="CO31" s="302">
        <f>CN31*[2]QCI!$Y19*[2]QCI!$R19/100</f>
        <v>0</v>
      </c>
      <c r="CP31" s="302">
        <f>CN31/100*[2]QCI!$Y19*([2]QCI!$U19+[2]QCI!$W19)</f>
        <v>0</v>
      </c>
      <c r="CQ31" s="303">
        <f>CO31+CP31</f>
        <v>0</v>
      </c>
      <c r="CR31" s="301">
        <f>[2]CronogFF!CN20</f>
        <v>0</v>
      </c>
      <c r="CS31" s="302">
        <f>CR31*[2]QCI!$Y19*[2]QCI!$R19/100</f>
        <v>0</v>
      </c>
      <c r="CT31" s="302">
        <f>CR31/100*[2]QCI!$Y19*([2]QCI!$U19+[2]QCI!$W19)</f>
        <v>0</v>
      </c>
      <c r="CU31" s="303">
        <f>CS31+CT31</f>
        <v>0</v>
      </c>
      <c r="CV31" s="301">
        <f>[2]CronogFF!CR20</f>
        <v>0</v>
      </c>
      <c r="CW31" s="302">
        <f>CV31*[2]QCI!$Y19*[2]QCI!$R19/100</f>
        <v>0</v>
      </c>
      <c r="CX31" s="302">
        <f>CV31/100*[2]QCI!$Y19*([2]QCI!$U19+[2]QCI!$W19)</f>
        <v>0</v>
      </c>
      <c r="CY31" s="303">
        <f>CW31+CX31</f>
        <v>0</v>
      </c>
      <c r="CZ31" s="301">
        <f>[2]CronogFF!CV20</f>
        <v>0</v>
      </c>
      <c r="DA31" s="302">
        <f>CZ31*[2]QCI!$Y19*[2]QCI!$R19/100</f>
        <v>0</v>
      </c>
      <c r="DB31" s="302">
        <f>CZ31/100*[2]QCI!$Y19*([2]QCI!$U19+[2]QCI!$W19)</f>
        <v>0</v>
      </c>
      <c r="DC31" s="303">
        <f>DA31+DB31</f>
        <v>0</v>
      </c>
      <c r="DD31"/>
      <c r="DE31"/>
      <c r="DF31"/>
      <c r="DG31"/>
      <c r="DH31"/>
      <c r="DI31"/>
      <c r="DJ31"/>
      <c r="DK31"/>
    </row>
    <row r="32" spans="2:115" ht="12.75" customHeight="1">
      <c r="B32" s="304"/>
      <c r="C32" s="305"/>
      <c r="D32" s="306" t="s">
        <v>1643</v>
      </c>
      <c r="E32" s="307" t="s">
        <v>1645</v>
      </c>
      <c r="F32" s="308">
        <f>IF(F33&lt;&gt;0,F31-F33,0)</f>
        <v>0</v>
      </c>
      <c r="G32" s="309"/>
      <c r="H32" s="310"/>
      <c r="I32" s="311"/>
      <c r="J32" s="311"/>
      <c r="K32" s="312"/>
      <c r="L32" s="313">
        <f t="shared" ref="L32:BW32" si="16">L31+H32</f>
        <v>0</v>
      </c>
      <c r="M32" s="313">
        <f t="shared" si="16"/>
        <v>0</v>
      </c>
      <c r="N32" s="314">
        <f t="shared" si="16"/>
        <v>0</v>
      </c>
      <c r="O32" s="315">
        <f t="shared" si="16"/>
        <v>0</v>
      </c>
      <c r="P32" s="316">
        <f t="shared" si="16"/>
        <v>0</v>
      </c>
      <c r="Q32" s="317">
        <f t="shared" si="16"/>
        <v>0</v>
      </c>
      <c r="R32" s="318">
        <f t="shared" si="16"/>
        <v>0</v>
      </c>
      <c r="S32" s="319">
        <f t="shared" si="16"/>
        <v>0</v>
      </c>
      <c r="T32" s="316">
        <f t="shared" si="16"/>
        <v>0</v>
      </c>
      <c r="U32" s="317">
        <f t="shared" si="16"/>
        <v>0</v>
      </c>
      <c r="V32" s="318">
        <f t="shared" si="16"/>
        <v>0</v>
      </c>
      <c r="W32" s="319">
        <f t="shared" si="16"/>
        <v>0</v>
      </c>
      <c r="X32" s="316">
        <f t="shared" si="16"/>
        <v>0</v>
      </c>
      <c r="Y32" s="317">
        <f t="shared" si="16"/>
        <v>0</v>
      </c>
      <c r="Z32" s="318">
        <f t="shared" si="16"/>
        <v>0</v>
      </c>
      <c r="AA32" s="319">
        <f t="shared" si="16"/>
        <v>0</v>
      </c>
      <c r="AB32" s="316">
        <f t="shared" si="16"/>
        <v>0</v>
      </c>
      <c r="AC32" s="317">
        <f t="shared" si="16"/>
        <v>0</v>
      </c>
      <c r="AD32" s="318">
        <f t="shared" si="16"/>
        <v>0</v>
      </c>
      <c r="AE32" s="319">
        <f t="shared" si="16"/>
        <v>0</v>
      </c>
      <c r="AF32" s="316">
        <f t="shared" si="16"/>
        <v>0</v>
      </c>
      <c r="AG32" s="317">
        <f t="shared" si="16"/>
        <v>0</v>
      </c>
      <c r="AH32" s="318">
        <f t="shared" si="16"/>
        <v>0</v>
      </c>
      <c r="AI32" s="319">
        <f t="shared" si="16"/>
        <v>0</v>
      </c>
      <c r="AJ32" s="316">
        <f t="shared" si="16"/>
        <v>0</v>
      </c>
      <c r="AK32" s="317">
        <f t="shared" si="16"/>
        <v>0</v>
      </c>
      <c r="AL32" s="318">
        <f t="shared" si="16"/>
        <v>0</v>
      </c>
      <c r="AM32" s="319">
        <f t="shared" si="16"/>
        <v>0</v>
      </c>
      <c r="AN32" s="316">
        <f t="shared" si="16"/>
        <v>0</v>
      </c>
      <c r="AO32" s="317">
        <f t="shared" si="16"/>
        <v>0</v>
      </c>
      <c r="AP32" s="318">
        <f t="shared" si="16"/>
        <v>0</v>
      </c>
      <c r="AQ32" s="319">
        <f t="shared" si="16"/>
        <v>0</v>
      </c>
      <c r="AR32" s="316">
        <f t="shared" si="16"/>
        <v>0</v>
      </c>
      <c r="AS32" s="317">
        <f t="shared" si="16"/>
        <v>0</v>
      </c>
      <c r="AT32" s="318">
        <f t="shared" si="16"/>
        <v>0</v>
      </c>
      <c r="AU32" s="319">
        <f t="shared" si="16"/>
        <v>0</v>
      </c>
      <c r="AV32" s="316">
        <f t="shared" si="16"/>
        <v>0</v>
      </c>
      <c r="AW32" s="317">
        <f t="shared" si="16"/>
        <v>0</v>
      </c>
      <c r="AX32" s="318">
        <f t="shared" si="16"/>
        <v>0</v>
      </c>
      <c r="AY32" s="319">
        <f t="shared" si="16"/>
        <v>0</v>
      </c>
      <c r="AZ32" s="316">
        <f t="shared" si="16"/>
        <v>0</v>
      </c>
      <c r="BA32" s="317">
        <f t="shared" si="16"/>
        <v>0</v>
      </c>
      <c r="BB32" s="318">
        <f t="shared" si="16"/>
        <v>0</v>
      </c>
      <c r="BC32" s="319">
        <f t="shared" si="16"/>
        <v>0</v>
      </c>
      <c r="BD32" s="316">
        <f t="shared" si="16"/>
        <v>0</v>
      </c>
      <c r="BE32" s="317">
        <f t="shared" si="16"/>
        <v>0</v>
      </c>
      <c r="BF32" s="318">
        <f t="shared" si="16"/>
        <v>0</v>
      </c>
      <c r="BG32" s="319">
        <f t="shared" si="16"/>
        <v>0</v>
      </c>
      <c r="BH32" s="316">
        <f t="shared" si="16"/>
        <v>0</v>
      </c>
      <c r="BI32" s="317">
        <f t="shared" si="16"/>
        <v>0</v>
      </c>
      <c r="BJ32" s="318">
        <f t="shared" si="16"/>
        <v>0</v>
      </c>
      <c r="BK32" s="319">
        <f t="shared" si="16"/>
        <v>0</v>
      </c>
      <c r="BL32" s="316">
        <f t="shared" si="16"/>
        <v>0</v>
      </c>
      <c r="BM32" s="317">
        <f t="shared" si="16"/>
        <v>0</v>
      </c>
      <c r="BN32" s="318">
        <f t="shared" si="16"/>
        <v>0</v>
      </c>
      <c r="BO32" s="319">
        <f t="shared" si="16"/>
        <v>0</v>
      </c>
      <c r="BP32" s="316">
        <f t="shared" si="16"/>
        <v>0</v>
      </c>
      <c r="BQ32" s="317">
        <f t="shared" si="16"/>
        <v>0</v>
      </c>
      <c r="BR32" s="318">
        <f t="shared" si="16"/>
        <v>0</v>
      </c>
      <c r="BS32" s="319">
        <f t="shared" si="16"/>
        <v>0</v>
      </c>
      <c r="BT32" s="316">
        <f t="shared" si="16"/>
        <v>0</v>
      </c>
      <c r="BU32" s="317">
        <f t="shared" si="16"/>
        <v>0</v>
      </c>
      <c r="BV32" s="318">
        <f t="shared" si="16"/>
        <v>0</v>
      </c>
      <c r="BW32" s="319">
        <f t="shared" si="16"/>
        <v>0</v>
      </c>
      <c r="BX32" s="316">
        <f t="shared" ref="BX32:DC32" si="17">BX31+BT32</f>
        <v>0</v>
      </c>
      <c r="BY32" s="317">
        <f t="shared" si="17"/>
        <v>0</v>
      </c>
      <c r="BZ32" s="318">
        <f t="shared" si="17"/>
        <v>0</v>
      </c>
      <c r="CA32" s="319">
        <f t="shared" si="17"/>
        <v>0</v>
      </c>
      <c r="CB32" s="316">
        <f t="shared" si="17"/>
        <v>0</v>
      </c>
      <c r="CC32" s="317">
        <f t="shared" si="17"/>
        <v>0</v>
      </c>
      <c r="CD32" s="318">
        <f t="shared" si="17"/>
        <v>0</v>
      </c>
      <c r="CE32" s="319">
        <f t="shared" si="17"/>
        <v>0</v>
      </c>
      <c r="CF32" s="316">
        <f t="shared" si="17"/>
        <v>0</v>
      </c>
      <c r="CG32" s="317">
        <f t="shared" si="17"/>
        <v>0</v>
      </c>
      <c r="CH32" s="318">
        <f t="shared" si="17"/>
        <v>0</v>
      </c>
      <c r="CI32" s="319">
        <f t="shared" si="17"/>
        <v>0</v>
      </c>
      <c r="CJ32" s="316">
        <f t="shared" si="17"/>
        <v>0</v>
      </c>
      <c r="CK32" s="317">
        <f t="shared" si="17"/>
        <v>0</v>
      </c>
      <c r="CL32" s="318">
        <f t="shared" si="17"/>
        <v>0</v>
      </c>
      <c r="CM32" s="319">
        <f t="shared" si="17"/>
        <v>0</v>
      </c>
      <c r="CN32" s="316">
        <f t="shared" si="17"/>
        <v>0</v>
      </c>
      <c r="CO32" s="317">
        <f t="shared" si="17"/>
        <v>0</v>
      </c>
      <c r="CP32" s="318">
        <f t="shared" si="17"/>
        <v>0</v>
      </c>
      <c r="CQ32" s="319">
        <f t="shared" si="17"/>
        <v>0</v>
      </c>
      <c r="CR32" s="316">
        <f t="shared" si="17"/>
        <v>0</v>
      </c>
      <c r="CS32" s="317">
        <f t="shared" si="17"/>
        <v>0</v>
      </c>
      <c r="CT32" s="318">
        <f t="shared" si="17"/>
        <v>0</v>
      </c>
      <c r="CU32" s="319">
        <f t="shared" si="17"/>
        <v>0</v>
      </c>
      <c r="CV32" s="316">
        <f t="shared" si="17"/>
        <v>0</v>
      </c>
      <c r="CW32" s="317">
        <f t="shared" si="17"/>
        <v>0</v>
      </c>
      <c r="CX32" s="318">
        <f t="shared" si="17"/>
        <v>0</v>
      </c>
      <c r="CY32" s="319">
        <f t="shared" si="17"/>
        <v>0</v>
      </c>
      <c r="CZ32" s="316">
        <f t="shared" si="17"/>
        <v>0</v>
      </c>
      <c r="DA32" s="317">
        <f t="shared" si="17"/>
        <v>0</v>
      </c>
      <c r="DB32" s="318">
        <f t="shared" si="17"/>
        <v>0</v>
      </c>
      <c r="DC32" s="319">
        <f t="shared" si="17"/>
        <v>0</v>
      </c>
      <c r="DD32"/>
      <c r="DE32"/>
      <c r="DF32"/>
      <c r="DG32"/>
      <c r="DH32"/>
      <c r="DI32"/>
      <c r="DJ32"/>
      <c r="DK32"/>
    </row>
    <row r="33" spans="2:115" ht="12.75" customHeight="1">
      <c r="B33" s="304"/>
      <c r="C33" s="305"/>
      <c r="D33" s="320" t="s">
        <v>1646</v>
      </c>
      <c r="E33" s="321" t="s">
        <v>1647</v>
      </c>
      <c r="F33" s="322"/>
      <c r="G33" s="323">
        <f>IF(F33=0,0,F33/F$91)</f>
        <v>0</v>
      </c>
      <c r="H33" s="324"/>
      <c r="I33" s="325"/>
      <c r="J33" s="325"/>
      <c r="K33" s="326"/>
      <c r="L33" s="327">
        <f>IF(O33&lt;&gt;0,(O33/$F33)*100,0)</f>
        <v>0</v>
      </c>
      <c r="M33" s="327">
        <f>ROUND(O33*[2]QCI!$R$15,2)</f>
        <v>0</v>
      </c>
      <c r="N33" s="328">
        <f>O33-M33</f>
        <v>0</v>
      </c>
      <c r="O33" s="329"/>
      <c r="P33" s="330">
        <f>IF(S33&lt;&gt;0,(S33/$F33)*100,0)</f>
        <v>0</v>
      </c>
      <c r="Q33" s="327">
        <f>ROUND(S33*[2]QCI!$R$15,2)</f>
        <v>0</v>
      </c>
      <c r="R33" s="327">
        <f>S33-Q33</f>
        <v>0</v>
      </c>
      <c r="S33" s="329"/>
      <c r="T33" s="330">
        <f>IF(W33&lt;&gt;0,(W33/$F33)*100,0)</f>
        <v>0</v>
      </c>
      <c r="U33" s="327">
        <f>ROUND(W33*[2]QCI!$R$15,2)</f>
        <v>0</v>
      </c>
      <c r="V33" s="327">
        <f>W33-U33</f>
        <v>0</v>
      </c>
      <c r="W33" s="329"/>
      <c r="X33" s="330">
        <f>IF(AA33&lt;&gt;0,(AA33/$F33)*100,0)</f>
        <v>0</v>
      </c>
      <c r="Y33" s="327">
        <f>ROUND(AA33*[2]QCI!$R$15,2)</f>
        <v>0</v>
      </c>
      <c r="Z33" s="327">
        <f>AA33-Y33</f>
        <v>0</v>
      </c>
      <c r="AA33" s="329"/>
      <c r="AB33" s="330">
        <f>IF(AE33&lt;&gt;0,(AE33/$F33)*100,0)</f>
        <v>0</v>
      </c>
      <c r="AC33" s="327">
        <f>ROUND(AE33*[2]QCI!$R$15,2)</f>
        <v>0</v>
      </c>
      <c r="AD33" s="327">
        <f>AE33-AC33</f>
        <v>0</v>
      </c>
      <c r="AE33" s="329"/>
      <c r="AF33" s="330">
        <f>IF(AI33&lt;&gt;0,(AI33/$F33)*100,0)</f>
        <v>0</v>
      </c>
      <c r="AG33" s="327">
        <f>ROUND(AI33*[2]QCI!$R$15,2)</f>
        <v>0</v>
      </c>
      <c r="AH33" s="327">
        <f>AI33-AG33</f>
        <v>0</v>
      </c>
      <c r="AI33" s="329"/>
      <c r="AJ33" s="330">
        <f>IF(AM33&lt;&gt;0,(AM33/$F33)*100,0)</f>
        <v>0</v>
      </c>
      <c r="AK33" s="327">
        <f>ROUND(AM33*[2]QCI!$R$15,2)</f>
        <v>0</v>
      </c>
      <c r="AL33" s="327">
        <f>AM33-AK33</f>
        <v>0</v>
      </c>
      <c r="AM33" s="329"/>
      <c r="AN33" s="330">
        <f>IF(AQ33&lt;&gt;0,(AQ33/$F33)*100,0)</f>
        <v>0</v>
      </c>
      <c r="AO33" s="327">
        <f>ROUND(AQ33*[2]QCI!$R$15,2)</f>
        <v>0</v>
      </c>
      <c r="AP33" s="327">
        <f>AQ33-AO33</f>
        <v>0</v>
      </c>
      <c r="AQ33" s="329"/>
      <c r="AR33" s="330">
        <f>IF(AU33&lt;&gt;0,(AU33/$F33)*100,0)</f>
        <v>0</v>
      </c>
      <c r="AS33" s="327">
        <f>ROUND(AU33*[2]QCI!$R$15,2)</f>
        <v>0</v>
      </c>
      <c r="AT33" s="327">
        <f>AU33-AS33</f>
        <v>0</v>
      </c>
      <c r="AU33" s="329"/>
      <c r="AV33" s="330">
        <f>IF(AY33&lt;&gt;0,(AY33/$F33)*100,0)</f>
        <v>0</v>
      </c>
      <c r="AW33" s="327">
        <f>ROUND(AY33*[2]QCI!$R$15,2)</f>
        <v>0</v>
      </c>
      <c r="AX33" s="327">
        <f>AY33-AW33</f>
        <v>0</v>
      </c>
      <c r="AY33" s="329"/>
      <c r="AZ33" s="330">
        <f>IF(BC33&lt;&gt;0,(BC33/$F33)*100,0)</f>
        <v>0</v>
      </c>
      <c r="BA33" s="327">
        <f>ROUND(BC33*[2]QCI!$R$15,2)</f>
        <v>0</v>
      </c>
      <c r="BB33" s="327">
        <f>BC33-BA33</f>
        <v>0</v>
      </c>
      <c r="BC33" s="329"/>
      <c r="BD33" s="330">
        <f>IF(BG33&lt;&gt;0,(BG33/$F33)*100,0)</f>
        <v>0</v>
      </c>
      <c r="BE33" s="327">
        <f>ROUND(BG33*[2]QCI!$R$15,2)</f>
        <v>0</v>
      </c>
      <c r="BF33" s="327">
        <f>BG33-BE33</f>
        <v>0</v>
      </c>
      <c r="BG33" s="329"/>
      <c r="BH33" s="330">
        <f>IF(BK33&lt;&gt;0,(BK33/$F33)*100,0)</f>
        <v>0</v>
      </c>
      <c r="BI33" s="327">
        <f>ROUND(BK33*[2]QCI!$R$15,2)</f>
        <v>0</v>
      </c>
      <c r="BJ33" s="327">
        <f>BK33-BI33</f>
        <v>0</v>
      </c>
      <c r="BK33" s="329"/>
      <c r="BL33" s="330">
        <f>IF(BO33&lt;&gt;0,(BO33/$F33)*100,0)</f>
        <v>0</v>
      </c>
      <c r="BM33" s="327">
        <f>ROUND(BO33*[2]QCI!$R$15,2)</f>
        <v>0</v>
      </c>
      <c r="BN33" s="327">
        <f>BO33-BM33</f>
        <v>0</v>
      </c>
      <c r="BO33" s="329"/>
      <c r="BP33" s="330">
        <f>IF(BS33&lt;&gt;0,(BS33/$F33)*100,0)</f>
        <v>0</v>
      </c>
      <c r="BQ33" s="327">
        <f>ROUND(BS33*[2]QCI!$R$15,2)</f>
        <v>0</v>
      </c>
      <c r="BR33" s="327">
        <f>BS33-BQ33</f>
        <v>0</v>
      </c>
      <c r="BS33" s="329"/>
      <c r="BT33" s="330">
        <f>IF(BW33&lt;&gt;0,(BW33/$F33)*100,0)</f>
        <v>0</v>
      </c>
      <c r="BU33" s="327">
        <f>ROUND(BW33*[2]QCI!$R$15,2)</f>
        <v>0</v>
      </c>
      <c r="BV33" s="327">
        <f>BW33-BU33</f>
        <v>0</v>
      </c>
      <c r="BW33" s="329"/>
      <c r="BX33" s="330">
        <f>IF(CA33&lt;&gt;0,(CA33/$F33)*100,0)</f>
        <v>0</v>
      </c>
      <c r="BY33" s="327">
        <f>ROUND(CA33*[2]QCI!$R$15,2)</f>
        <v>0</v>
      </c>
      <c r="BZ33" s="327">
        <f>CA33-BY33</f>
        <v>0</v>
      </c>
      <c r="CA33" s="329"/>
      <c r="CB33" s="330">
        <f>IF(CE33&lt;&gt;0,(CE33/$F33)*100,0)</f>
        <v>0</v>
      </c>
      <c r="CC33" s="327">
        <f>ROUND(CE33*[2]QCI!$R$15,2)</f>
        <v>0</v>
      </c>
      <c r="CD33" s="327">
        <f>CE33-CC33</f>
        <v>0</v>
      </c>
      <c r="CE33" s="329"/>
      <c r="CF33" s="330">
        <f>IF(CI33&lt;&gt;0,(CI33/$F33)*100,0)</f>
        <v>0</v>
      </c>
      <c r="CG33" s="327">
        <f>ROUND(CI33*[2]QCI!$R$15,2)</f>
        <v>0</v>
      </c>
      <c r="CH33" s="327">
        <f>CI33-CG33</f>
        <v>0</v>
      </c>
      <c r="CI33" s="329"/>
      <c r="CJ33" s="330">
        <f>IF(CM33&lt;&gt;0,(CM33/$F33)*100,0)</f>
        <v>0</v>
      </c>
      <c r="CK33" s="327">
        <f>ROUND(CM33*[2]QCI!$R$15,2)</f>
        <v>0</v>
      </c>
      <c r="CL33" s="327">
        <f>CM33-CK33</f>
        <v>0</v>
      </c>
      <c r="CM33" s="329"/>
      <c r="CN33" s="330">
        <f>IF(CQ33&lt;&gt;0,(CQ33/$F33)*100,0)</f>
        <v>0</v>
      </c>
      <c r="CO33" s="327">
        <f>ROUND(CQ33*[2]QCI!$R$15,2)</f>
        <v>0</v>
      </c>
      <c r="CP33" s="327">
        <f>CQ33-CO33</f>
        <v>0</v>
      </c>
      <c r="CQ33" s="329"/>
      <c r="CR33" s="330">
        <f>IF(CU33&lt;&gt;0,(CU33/$F33)*100,0)</f>
        <v>0</v>
      </c>
      <c r="CS33" s="327">
        <f>ROUND(CU33*[2]QCI!$R$15,2)</f>
        <v>0</v>
      </c>
      <c r="CT33" s="327">
        <f>CU33-CS33</f>
        <v>0</v>
      </c>
      <c r="CU33" s="329"/>
      <c r="CV33" s="330">
        <f>IF(CY33&lt;&gt;0,(CY33/$F33)*100,0)</f>
        <v>0</v>
      </c>
      <c r="CW33" s="327">
        <f>ROUND(CY33*[2]QCI!$R$15,2)</f>
        <v>0</v>
      </c>
      <c r="CX33" s="327">
        <f>CY33-CW33</f>
        <v>0</v>
      </c>
      <c r="CY33" s="329"/>
      <c r="CZ33" s="330">
        <f>IF(DC33&lt;&gt;0,(DC33/$F33)*100,0)</f>
        <v>0</v>
      </c>
      <c r="DA33" s="327">
        <f>ROUND(DC33*[2]QCI!$R$15,2)</f>
        <v>0</v>
      </c>
      <c r="DB33" s="327">
        <f>DC33-DA33</f>
        <v>0</v>
      </c>
      <c r="DC33" s="329"/>
      <c r="DD33"/>
      <c r="DE33"/>
      <c r="DF33"/>
      <c r="DG33"/>
      <c r="DH33"/>
      <c r="DI33"/>
      <c r="DJ33"/>
      <c r="DK33"/>
    </row>
    <row r="34" spans="2:115" ht="12.75" customHeight="1">
      <c r="B34" s="343"/>
      <c r="C34" s="305"/>
      <c r="D34" s="331" t="s">
        <v>1648</v>
      </c>
      <c r="E34" s="332" t="s">
        <v>1649</v>
      </c>
      <c r="F34" s="333">
        <f>IF(F33=0,F31,F33)</f>
        <v>12158.27</v>
      </c>
      <c r="G34" s="334"/>
      <c r="H34" s="335"/>
      <c r="I34" s="336"/>
      <c r="J34" s="336"/>
      <c r="K34" s="337"/>
      <c r="L34" s="338">
        <f t="shared" ref="L34:BW34" si="18">L33+H34</f>
        <v>0</v>
      </c>
      <c r="M34" s="338">
        <f t="shared" si="18"/>
        <v>0</v>
      </c>
      <c r="N34" s="339">
        <f t="shared" si="18"/>
        <v>0</v>
      </c>
      <c r="O34" s="340">
        <f t="shared" si="18"/>
        <v>0</v>
      </c>
      <c r="P34" s="341">
        <f t="shared" si="18"/>
        <v>0</v>
      </c>
      <c r="Q34" s="338">
        <f t="shared" si="18"/>
        <v>0</v>
      </c>
      <c r="R34" s="338">
        <f t="shared" si="18"/>
        <v>0</v>
      </c>
      <c r="S34" s="340">
        <f t="shared" si="18"/>
        <v>0</v>
      </c>
      <c r="T34" s="341">
        <f t="shared" si="18"/>
        <v>0</v>
      </c>
      <c r="U34" s="338">
        <f t="shared" si="18"/>
        <v>0</v>
      </c>
      <c r="V34" s="338">
        <f t="shared" si="18"/>
        <v>0</v>
      </c>
      <c r="W34" s="340">
        <f t="shared" si="18"/>
        <v>0</v>
      </c>
      <c r="X34" s="341">
        <f t="shared" si="18"/>
        <v>0</v>
      </c>
      <c r="Y34" s="338">
        <f t="shared" si="18"/>
        <v>0</v>
      </c>
      <c r="Z34" s="338">
        <f t="shared" si="18"/>
        <v>0</v>
      </c>
      <c r="AA34" s="340">
        <f t="shared" si="18"/>
        <v>0</v>
      </c>
      <c r="AB34" s="341">
        <f t="shared" si="18"/>
        <v>0</v>
      </c>
      <c r="AC34" s="338">
        <f t="shared" si="18"/>
        <v>0</v>
      </c>
      <c r="AD34" s="338">
        <f t="shared" si="18"/>
        <v>0</v>
      </c>
      <c r="AE34" s="340">
        <f t="shared" si="18"/>
        <v>0</v>
      </c>
      <c r="AF34" s="341">
        <f t="shared" si="18"/>
        <v>0</v>
      </c>
      <c r="AG34" s="338">
        <f t="shared" si="18"/>
        <v>0</v>
      </c>
      <c r="AH34" s="338">
        <f t="shared" si="18"/>
        <v>0</v>
      </c>
      <c r="AI34" s="340">
        <f t="shared" si="18"/>
        <v>0</v>
      </c>
      <c r="AJ34" s="341">
        <f t="shared" si="18"/>
        <v>0</v>
      </c>
      <c r="AK34" s="338">
        <f t="shared" si="18"/>
        <v>0</v>
      </c>
      <c r="AL34" s="338">
        <f t="shared" si="18"/>
        <v>0</v>
      </c>
      <c r="AM34" s="340">
        <f t="shared" si="18"/>
        <v>0</v>
      </c>
      <c r="AN34" s="341">
        <f t="shared" si="18"/>
        <v>0</v>
      </c>
      <c r="AO34" s="338">
        <f t="shared" si="18"/>
        <v>0</v>
      </c>
      <c r="AP34" s="338">
        <f t="shared" si="18"/>
        <v>0</v>
      </c>
      <c r="AQ34" s="340">
        <f t="shared" si="18"/>
        <v>0</v>
      </c>
      <c r="AR34" s="341">
        <f t="shared" si="18"/>
        <v>0</v>
      </c>
      <c r="AS34" s="338">
        <f t="shared" si="18"/>
        <v>0</v>
      </c>
      <c r="AT34" s="338">
        <f t="shared" si="18"/>
        <v>0</v>
      </c>
      <c r="AU34" s="340">
        <f t="shared" si="18"/>
        <v>0</v>
      </c>
      <c r="AV34" s="341">
        <f t="shared" si="18"/>
        <v>0</v>
      </c>
      <c r="AW34" s="338">
        <f t="shared" si="18"/>
        <v>0</v>
      </c>
      <c r="AX34" s="338">
        <f t="shared" si="18"/>
        <v>0</v>
      </c>
      <c r="AY34" s="340">
        <f t="shared" si="18"/>
        <v>0</v>
      </c>
      <c r="AZ34" s="341">
        <f t="shared" si="18"/>
        <v>0</v>
      </c>
      <c r="BA34" s="338">
        <f t="shared" si="18"/>
        <v>0</v>
      </c>
      <c r="BB34" s="338">
        <f t="shared" si="18"/>
        <v>0</v>
      </c>
      <c r="BC34" s="340">
        <f t="shared" si="18"/>
        <v>0</v>
      </c>
      <c r="BD34" s="341">
        <f t="shared" si="18"/>
        <v>0</v>
      </c>
      <c r="BE34" s="338">
        <f t="shared" si="18"/>
        <v>0</v>
      </c>
      <c r="BF34" s="338">
        <f t="shared" si="18"/>
        <v>0</v>
      </c>
      <c r="BG34" s="340">
        <f t="shared" si="18"/>
        <v>0</v>
      </c>
      <c r="BH34" s="341">
        <f t="shared" si="18"/>
        <v>0</v>
      </c>
      <c r="BI34" s="338">
        <f t="shared" si="18"/>
        <v>0</v>
      </c>
      <c r="BJ34" s="338">
        <f t="shared" si="18"/>
        <v>0</v>
      </c>
      <c r="BK34" s="340">
        <f t="shared" si="18"/>
        <v>0</v>
      </c>
      <c r="BL34" s="341">
        <f t="shared" si="18"/>
        <v>0</v>
      </c>
      <c r="BM34" s="338">
        <f t="shared" si="18"/>
        <v>0</v>
      </c>
      <c r="BN34" s="338">
        <f t="shared" si="18"/>
        <v>0</v>
      </c>
      <c r="BO34" s="340">
        <f t="shared" si="18"/>
        <v>0</v>
      </c>
      <c r="BP34" s="341">
        <f t="shared" si="18"/>
        <v>0</v>
      </c>
      <c r="BQ34" s="338">
        <f t="shared" si="18"/>
        <v>0</v>
      </c>
      <c r="BR34" s="338">
        <f t="shared" si="18"/>
        <v>0</v>
      </c>
      <c r="BS34" s="340">
        <f t="shared" si="18"/>
        <v>0</v>
      </c>
      <c r="BT34" s="341">
        <f t="shared" si="18"/>
        <v>0</v>
      </c>
      <c r="BU34" s="338">
        <f t="shared" si="18"/>
        <v>0</v>
      </c>
      <c r="BV34" s="338">
        <f t="shared" si="18"/>
        <v>0</v>
      </c>
      <c r="BW34" s="340">
        <f t="shared" si="18"/>
        <v>0</v>
      </c>
      <c r="BX34" s="341">
        <f t="shared" ref="BX34:DC34" si="19">BX33+BT34</f>
        <v>0</v>
      </c>
      <c r="BY34" s="338">
        <f t="shared" si="19"/>
        <v>0</v>
      </c>
      <c r="BZ34" s="338">
        <f t="shared" si="19"/>
        <v>0</v>
      </c>
      <c r="CA34" s="340">
        <f t="shared" si="19"/>
        <v>0</v>
      </c>
      <c r="CB34" s="341">
        <f t="shared" si="19"/>
        <v>0</v>
      </c>
      <c r="CC34" s="338">
        <f t="shared" si="19"/>
        <v>0</v>
      </c>
      <c r="CD34" s="338">
        <f t="shared" si="19"/>
        <v>0</v>
      </c>
      <c r="CE34" s="340">
        <f t="shared" si="19"/>
        <v>0</v>
      </c>
      <c r="CF34" s="341">
        <f t="shared" si="19"/>
        <v>0</v>
      </c>
      <c r="CG34" s="338">
        <f t="shared" si="19"/>
        <v>0</v>
      </c>
      <c r="CH34" s="338">
        <f t="shared" si="19"/>
        <v>0</v>
      </c>
      <c r="CI34" s="340">
        <f t="shared" si="19"/>
        <v>0</v>
      </c>
      <c r="CJ34" s="341">
        <f t="shared" si="19"/>
        <v>0</v>
      </c>
      <c r="CK34" s="338">
        <f t="shared" si="19"/>
        <v>0</v>
      </c>
      <c r="CL34" s="338">
        <f t="shared" si="19"/>
        <v>0</v>
      </c>
      <c r="CM34" s="340">
        <f t="shared" si="19"/>
        <v>0</v>
      </c>
      <c r="CN34" s="341">
        <f t="shared" si="19"/>
        <v>0</v>
      </c>
      <c r="CO34" s="338">
        <f t="shared" si="19"/>
        <v>0</v>
      </c>
      <c r="CP34" s="338">
        <f t="shared" si="19"/>
        <v>0</v>
      </c>
      <c r="CQ34" s="340">
        <f t="shared" si="19"/>
        <v>0</v>
      </c>
      <c r="CR34" s="341">
        <f t="shared" si="19"/>
        <v>0</v>
      </c>
      <c r="CS34" s="338">
        <f t="shared" si="19"/>
        <v>0</v>
      </c>
      <c r="CT34" s="338">
        <f t="shared" si="19"/>
        <v>0</v>
      </c>
      <c r="CU34" s="340">
        <f t="shared" si="19"/>
        <v>0</v>
      </c>
      <c r="CV34" s="341">
        <f t="shared" si="19"/>
        <v>0</v>
      </c>
      <c r="CW34" s="338">
        <f t="shared" si="19"/>
        <v>0</v>
      </c>
      <c r="CX34" s="338">
        <f t="shared" si="19"/>
        <v>0</v>
      </c>
      <c r="CY34" s="340">
        <f t="shared" si="19"/>
        <v>0</v>
      </c>
      <c r="CZ34" s="341">
        <f t="shared" si="19"/>
        <v>0</v>
      </c>
      <c r="DA34" s="338">
        <f t="shared" si="19"/>
        <v>0</v>
      </c>
      <c r="DB34" s="338">
        <f t="shared" si="19"/>
        <v>0</v>
      </c>
      <c r="DC34" s="340">
        <f t="shared" si="19"/>
        <v>0</v>
      </c>
      <c r="DD34"/>
      <c r="DE34"/>
      <c r="DF34"/>
      <c r="DG34"/>
      <c r="DH34"/>
      <c r="DI34"/>
      <c r="DJ34"/>
      <c r="DK34"/>
    </row>
    <row r="35" spans="2:115" ht="12.75" customHeight="1">
      <c r="B35" s="288">
        <v>6</v>
      </c>
      <c r="C35" s="344" t="str">
        <f>[2]QCI!C20</f>
        <v>Serviços Complementares</v>
      </c>
      <c r="D35" s="290" t="s">
        <v>1643</v>
      </c>
      <c r="E35" s="291" t="s">
        <v>1644</v>
      </c>
      <c r="F35" s="292">
        <f>CRONOFF!F21</f>
        <v>117499.93</v>
      </c>
      <c r="G35" s="293">
        <f>[3]CRONFF!G21</f>
        <v>3.3567880056263696E-2</v>
      </c>
      <c r="H35" s="294"/>
      <c r="I35" s="295"/>
      <c r="J35" s="295"/>
      <c r="K35" s="296"/>
      <c r="L35" s="297">
        <f>[2]CronogFF!H21</f>
        <v>0</v>
      </c>
      <c r="M35" s="298">
        <f>L35*[2]QCI!$Y20*[2]QCI!$R20/100</f>
        <v>0</v>
      </c>
      <c r="N35" s="299">
        <f>L35/100*[2]QCI!$Y20*([2]QCI!$U20+[2]QCI!$W20)</f>
        <v>0</v>
      </c>
      <c r="O35" s="300">
        <f>M35+N35</f>
        <v>0</v>
      </c>
      <c r="P35" s="301">
        <f>[2]CronogFF!L21</f>
        <v>0</v>
      </c>
      <c r="Q35" s="302">
        <f>P35*[2]QCI!$Y20*[2]QCI!$R20/100</f>
        <v>0</v>
      </c>
      <c r="R35" s="302">
        <f>P35/100*[2]QCI!$Y20*([2]QCI!$U20+[2]QCI!$W20)</f>
        <v>0</v>
      </c>
      <c r="S35" s="303">
        <f>Q35+R35</f>
        <v>0</v>
      </c>
      <c r="T35" s="301">
        <f>[2]CronogFF!P21</f>
        <v>0</v>
      </c>
      <c r="U35" s="302">
        <f>T35*[2]QCI!$Y20*[2]QCI!$R20/100</f>
        <v>0</v>
      </c>
      <c r="V35" s="302">
        <f>T35/100*[2]QCI!$Y20*([2]QCI!$U20+[2]QCI!$W20)</f>
        <v>0</v>
      </c>
      <c r="W35" s="303">
        <f>U35+V35</f>
        <v>0</v>
      </c>
      <c r="X35" s="301">
        <f>[2]CronogFF!T21</f>
        <v>0</v>
      </c>
      <c r="Y35" s="302">
        <f>X35*[2]QCI!$Y20*[2]QCI!$R20/100</f>
        <v>0</v>
      </c>
      <c r="Z35" s="302">
        <f>X35/100*[2]QCI!$Y20*([2]QCI!$U20+[2]QCI!$W20)</f>
        <v>0</v>
      </c>
      <c r="AA35" s="303">
        <f>Y35+Z35</f>
        <v>0</v>
      </c>
      <c r="AB35" s="301">
        <f>[2]CronogFF!X21</f>
        <v>0</v>
      </c>
      <c r="AC35" s="302">
        <f>AB35*[2]QCI!$Y20*[2]QCI!$R20/100</f>
        <v>0</v>
      </c>
      <c r="AD35" s="302">
        <f>AB35/100*[2]QCI!$Y20*([2]QCI!$U20+[2]QCI!$W20)</f>
        <v>0</v>
      </c>
      <c r="AE35" s="303">
        <f>AC35+AD35</f>
        <v>0</v>
      </c>
      <c r="AF35" s="301">
        <f>[2]CronogFF!AB21</f>
        <v>0</v>
      </c>
      <c r="AG35" s="302">
        <f>AF35*[2]QCI!$Y20*[2]QCI!$R20/100</f>
        <v>0</v>
      </c>
      <c r="AH35" s="302">
        <f>AF35/100*[2]QCI!$Y20*([2]QCI!$U20+[2]QCI!$W20)</f>
        <v>0</v>
      </c>
      <c r="AI35" s="303">
        <f>AG35+AH35</f>
        <v>0</v>
      </c>
      <c r="AJ35" s="301">
        <f>[2]CronogFF!AF21</f>
        <v>0</v>
      </c>
      <c r="AK35" s="302">
        <f>AJ35*[2]QCI!$Y20*[2]QCI!$R20/100</f>
        <v>0</v>
      </c>
      <c r="AL35" s="302">
        <f>AJ35/100*[2]QCI!$Y20*([2]QCI!$U20+[2]QCI!$W20)</f>
        <v>0</v>
      </c>
      <c r="AM35" s="303">
        <f>AK35+AL35</f>
        <v>0</v>
      </c>
      <c r="AN35" s="301">
        <f>[2]CronogFF!AJ21</f>
        <v>0</v>
      </c>
      <c r="AO35" s="302">
        <f>AN35*[2]QCI!$Y20*[2]QCI!$R20/100</f>
        <v>0</v>
      </c>
      <c r="AP35" s="302">
        <f>AN35/100*[2]QCI!$Y20*([2]QCI!$U20+[2]QCI!$W20)</f>
        <v>0</v>
      </c>
      <c r="AQ35" s="303">
        <f>AO35+AP35</f>
        <v>0</v>
      </c>
      <c r="AR35" s="301">
        <f>[2]CronogFF!AN21</f>
        <v>0</v>
      </c>
      <c r="AS35" s="302">
        <f>AR35*[2]QCI!$Y20*[2]QCI!$R20/100</f>
        <v>0</v>
      </c>
      <c r="AT35" s="302">
        <f>AR35/100*[2]QCI!$Y20*([2]QCI!$U20+[2]QCI!$W20)</f>
        <v>0</v>
      </c>
      <c r="AU35" s="303">
        <f>AS35+AT35</f>
        <v>0</v>
      </c>
      <c r="AV35" s="301">
        <f>[2]CronogFF!AR21</f>
        <v>0</v>
      </c>
      <c r="AW35" s="302">
        <f>AV35*[2]QCI!$Y20*[2]QCI!$R20/100</f>
        <v>0</v>
      </c>
      <c r="AX35" s="302">
        <f>AV35/100*[2]QCI!$Y20*([2]QCI!$U20+[2]QCI!$W20)</f>
        <v>0</v>
      </c>
      <c r="AY35" s="303">
        <f>AW35+AX35</f>
        <v>0</v>
      </c>
      <c r="AZ35" s="301">
        <f>[2]CronogFF!AV21</f>
        <v>0</v>
      </c>
      <c r="BA35" s="302">
        <f>AZ35*[2]QCI!$Y20*[2]QCI!$R20/100</f>
        <v>0</v>
      </c>
      <c r="BB35" s="302">
        <f>AZ35/100*[2]QCI!$Y20*([2]QCI!$U20+[2]QCI!$W20)</f>
        <v>0</v>
      </c>
      <c r="BC35" s="303">
        <f>BA35+BB35</f>
        <v>0</v>
      </c>
      <c r="BD35" s="301">
        <f>[2]CronogFF!AZ21</f>
        <v>0</v>
      </c>
      <c r="BE35" s="302">
        <f>BD35*[2]QCI!$Y20*[2]QCI!$R20/100</f>
        <v>0</v>
      </c>
      <c r="BF35" s="302">
        <f>BD35/100*[2]QCI!$Y20*([2]QCI!$U20+[2]QCI!$W20)</f>
        <v>0</v>
      </c>
      <c r="BG35" s="303">
        <f>BE35+BF35</f>
        <v>0</v>
      </c>
      <c r="BH35" s="301">
        <f>[2]CronogFF!BD21</f>
        <v>0</v>
      </c>
      <c r="BI35" s="302">
        <f>BH35*[2]QCI!$Y20*[2]QCI!$R20/100</f>
        <v>0</v>
      </c>
      <c r="BJ35" s="302">
        <f>BH35/100*[2]QCI!$Y20*([2]QCI!$U20+[2]QCI!$W20)</f>
        <v>0</v>
      </c>
      <c r="BK35" s="303">
        <f>BI35+BJ35</f>
        <v>0</v>
      </c>
      <c r="BL35" s="301">
        <f>[2]CronogFF!BH21</f>
        <v>0</v>
      </c>
      <c r="BM35" s="302">
        <f>BL35*[2]QCI!$Y20*[2]QCI!$R20/100</f>
        <v>0</v>
      </c>
      <c r="BN35" s="302">
        <f>BL35/100*[2]QCI!$Y20*([2]QCI!$U20+[2]QCI!$W20)</f>
        <v>0</v>
      </c>
      <c r="BO35" s="303">
        <f>BM35+BN35</f>
        <v>0</v>
      </c>
      <c r="BP35" s="301">
        <f>[2]CronogFF!BL21</f>
        <v>0</v>
      </c>
      <c r="BQ35" s="302">
        <f>BP35*[2]QCI!$Y20*[2]QCI!$R20/100</f>
        <v>0</v>
      </c>
      <c r="BR35" s="302">
        <f>BP35/100*[2]QCI!$Y20*([2]QCI!$U20+[2]QCI!$W20)</f>
        <v>0</v>
      </c>
      <c r="BS35" s="303">
        <f>BQ35+BR35</f>
        <v>0</v>
      </c>
      <c r="BT35" s="301">
        <f>[2]CronogFF!BP21</f>
        <v>0</v>
      </c>
      <c r="BU35" s="302">
        <f>BT35*[2]QCI!$Y20*[2]QCI!$R20/100</f>
        <v>0</v>
      </c>
      <c r="BV35" s="302">
        <f>BT35/100*[2]QCI!$Y20*([2]QCI!$U20+[2]QCI!$W20)</f>
        <v>0</v>
      </c>
      <c r="BW35" s="303">
        <f>BU35+BV35</f>
        <v>0</v>
      </c>
      <c r="BX35" s="301">
        <f>[2]CronogFF!BT21</f>
        <v>0</v>
      </c>
      <c r="BY35" s="302">
        <f>BX35*[2]QCI!$Y20*[2]QCI!$R20/100</f>
        <v>0</v>
      </c>
      <c r="BZ35" s="302">
        <f>BX35/100*[2]QCI!$Y20*([2]QCI!$U20+[2]QCI!$W20)</f>
        <v>0</v>
      </c>
      <c r="CA35" s="303">
        <f>BY35+BZ35</f>
        <v>0</v>
      </c>
      <c r="CB35" s="301">
        <f>[2]CronogFF!BX21</f>
        <v>0</v>
      </c>
      <c r="CC35" s="302">
        <f>CB35*[2]QCI!$Y20*[2]QCI!$R20/100</f>
        <v>0</v>
      </c>
      <c r="CD35" s="302">
        <f>CB35/100*[2]QCI!$Y20*([2]QCI!$U20+[2]QCI!$W20)</f>
        <v>0</v>
      </c>
      <c r="CE35" s="303">
        <f>CC35+CD35</f>
        <v>0</v>
      </c>
      <c r="CF35" s="301">
        <f>[2]CronogFF!CB21</f>
        <v>0</v>
      </c>
      <c r="CG35" s="302">
        <f>CF35*[2]QCI!$Y20*[2]QCI!$R20/100</f>
        <v>0</v>
      </c>
      <c r="CH35" s="302">
        <f>CF35/100*[2]QCI!$Y20*([2]QCI!$U20+[2]QCI!$W20)</f>
        <v>0</v>
      </c>
      <c r="CI35" s="303">
        <f>CG35+CH35</f>
        <v>0</v>
      </c>
      <c r="CJ35" s="301">
        <f>[2]CronogFF!CF21</f>
        <v>0</v>
      </c>
      <c r="CK35" s="302">
        <f>CJ35*[2]QCI!$Y20*[2]QCI!$R20/100</f>
        <v>0</v>
      </c>
      <c r="CL35" s="302">
        <f>CJ35/100*[2]QCI!$Y20*([2]QCI!$U20+[2]QCI!$W20)</f>
        <v>0</v>
      </c>
      <c r="CM35" s="303">
        <f>CK35+CL35</f>
        <v>0</v>
      </c>
      <c r="CN35" s="301">
        <f>[2]CronogFF!CJ21</f>
        <v>0</v>
      </c>
      <c r="CO35" s="302">
        <f>CN35*[2]QCI!$Y20*[2]QCI!$R20/100</f>
        <v>0</v>
      </c>
      <c r="CP35" s="302">
        <f>CN35/100*[2]QCI!$Y20*([2]QCI!$U20+[2]QCI!$W20)</f>
        <v>0</v>
      </c>
      <c r="CQ35" s="303">
        <f>CO35+CP35</f>
        <v>0</v>
      </c>
      <c r="CR35" s="301">
        <f>[2]CronogFF!CN21</f>
        <v>0</v>
      </c>
      <c r="CS35" s="302">
        <f>CR35*[2]QCI!$Y20*[2]QCI!$R20/100</f>
        <v>0</v>
      </c>
      <c r="CT35" s="302">
        <f>CR35/100*[2]QCI!$Y20*([2]QCI!$U20+[2]QCI!$W20)</f>
        <v>0</v>
      </c>
      <c r="CU35" s="303">
        <f>CS35+CT35</f>
        <v>0</v>
      </c>
      <c r="CV35" s="301">
        <f>[2]CronogFF!CR21</f>
        <v>0</v>
      </c>
      <c r="CW35" s="302">
        <f>CV35*[2]QCI!$Y20*[2]QCI!$R20/100</f>
        <v>0</v>
      </c>
      <c r="CX35" s="302">
        <f>CV35/100*[2]QCI!$Y20*([2]QCI!$U20+[2]QCI!$W20)</f>
        <v>0</v>
      </c>
      <c r="CY35" s="303">
        <f>CW35+CX35</f>
        <v>0</v>
      </c>
      <c r="CZ35" s="301">
        <f>[2]CronogFF!CV21</f>
        <v>0</v>
      </c>
      <c r="DA35" s="302">
        <f>CZ35*[2]QCI!$Y20*[2]QCI!$R20/100</f>
        <v>0</v>
      </c>
      <c r="DB35" s="302">
        <f>CZ35/100*[2]QCI!$Y20*([2]QCI!$U20+[2]QCI!$W20)</f>
        <v>0</v>
      </c>
      <c r="DC35" s="303">
        <f>DA35+DB35</f>
        <v>0</v>
      </c>
      <c r="DD35"/>
      <c r="DE35"/>
      <c r="DF35"/>
      <c r="DG35"/>
      <c r="DH35"/>
      <c r="DI35"/>
      <c r="DJ35"/>
      <c r="DK35"/>
    </row>
    <row r="36" spans="2:115" ht="12.75" customHeight="1">
      <c r="B36" s="304"/>
      <c r="C36" s="305"/>
      <c r="D36" s="306" t="s">
        <v>1643</v>
      </c>
      <c r="E36" s="307" t="s">
        <v>1645</v>
      </c>
      <c r="F36" s="308">
        <f>IF(F37&lt;&gt;0,F35-F37,0)</f>
        <v>0</v>
      </c>
      <c r="G36" s="309"/>
      <c r="H36" s="310"/>
      <c r="I36" s="311"/>
      <c r="J36" s="311"/>
      <c r="K36" s="312"/>
      <c r="L36" s="313">
        <f t="shared" ref="L36:BW36" si="20">L35+H36</f>
        <v>0</v>
      </c>
      <c r="M36" s="313">
        <f t="shared" si="20"/>
        <v>0</v>
      </c>
      <c r="N36" s="314">
        <f t="shared" si="20"/>
        <v>0</v>
      </c>
      <c r="O36" s="315">
        <f t="shared" si="20"/>
        <v>0</v>
      </c>
      <c r="P36" s="316">
        <f t="shared" si="20"/>
        <v>0</v>
      </c>
      <c r="Q36" s="317">
        <f t="shared" si="20"/>
        <v>0</v>
      </c>
      <c r="R36" s="318">
        <f t="shared" si="20"/>
        <v>0</v>
      </c>
      <c r="S36" s="319">
        <f t="shared" si="20"/>
        <v>0</v>
      </c>
      <c r="T36" s="316">
        <f t="shared" si="20"/>
        <v>0</v>
      </c>
      <c r="U36" s="317">
        <f t="shared" si="20"/>
        <v>0</v>
      </c>
      <c r="V36" s="318">
        <f t="shared" si="20"/>
        <v>0</v>
      </c>
      <c r="W36" s="319">
        <f t="shared" si="20"/>
        <v>0</v>
      </c>
      <c r="X36" s="316">
        <f t="shared" si="20"/>
        <v>0</v>
      </c>
      <c r="Y36" s="317">
        <f t="shared" si="20"/>
        <v>0</v>
      </c>
      <c r="Z36" s="318">
        <f t="shared" si="20"/>
        <v>0</v>
      </c>
      <c r="AA36" s="319">
        <f t="shared" si="20"/>
        <v>0</v>
      </c>
      <c r="AB36" s="316">
        <f t="shared" si="20"/>
        <v>0</v>
      </c>
      <c r="AC36" s="317">
        <f t="shared" si="20"/>
        <v>0</v>
      </c>
      <c r="AD36" s="318">
        <f t="shared" si="20"/>
        <v>0</v>
      </c>
      <c r="AE36" s="319">
        <f t="shared" si="20"/>
        <v>0</v>
      </c>
      <c r="AF36" s="316">
        <f t="shared" si="20"/>
        <v>0</v>
      </c>
      <c r="AG36" s="317">
        <f t="shared" si="20"/>
        <v>0</v>
      </c>
      <c r="AH36" s="318">
        <f t="shared" si="20"/>
        <v>0</v>
      </c>
      <c r="AI36" s="319">
        <f t="shared" si="20"/>
        <v>0</v>
      </c>
      <c r="AJ36" s="316">
        <f t="shared" si="20"/>
        <v>0</v>
      </c>
      <c r="AK36" s="317">
        <f t="shared" si="20"/>
        <v>0</v>
      </c>
      <c r="AL36" s="318">
        <f t="shared" si="20"/>
        <v>0</v>
      </c>
      <c r="AM36" s="319">
        <f t="shared" si="20"/>
        <v>0</v>
      </c>
      <c r="AN36" s="316">
        <f t="shared" si="20"/>
        <v>0</v>
      </c>
      <c r="AO36" s="317">
        <f t="shared" si="20"/>
        <v>0</v>
      </c>
      <c r="AP36" s="318">
        <f t="shared" si="20"/>
        <v>0</v>
      </c>
      <c r="AQ36" s="319">
        <f t="shared" si="20"/>
        <v>0</v>
      </c>
      <c r="AR36" s="316">
        <f t="shared" si="20"/>
        <v>0</v>
      </c>
      <c r="AS36" s="317">
        <f t="shared" si="20"/>
        <v>0</v>
      </c>
      <c r="AT36" s="318">
        <f t="shared" si="20"/>
        <v>0</v>
      </c>
      <c r="AU36" s="319">
        <f t="shared" si="20"/>
        <v>0</v>
      </c>
      <c r="AV36" s="316">
        <f t="shared" si="20"/>
        <v>0</v>
      </c>
      <c r="AW36" s="317">
        <f t="shared" si="20"/>
        <v>0</v>
      </c>
      <c r="AX36" s="318">
        <f t="shared" si="20"/>
        <v>0</v>
      </c>
      <c r="AY36" s="319">
        <f t="shared" si="20"/>
        <v>0</v>
      </c>
      <c r="AZ36" s="316">
        <f t="shared" si="20"/>
        <v>0</v>
      </c>
      <c r="BA36" s="317">
        <f t="shared" si="20"/>
        <v>0</v>
      </c>
      <c r="BB36" s="318">
        <f t="shared" si="20"/>
        <v>0</v>
      </c>
      <c r="BC36" s="319">
        <f t="shared" si="20"/>
        <v>0</v>
      </c>
      <c r="BD36" s="316">
        <f t="shared" si="20"/>
        <v>0</v>
      </c>
      <c r="BE36" s="317">
        <f t="shared" si="20"/>
        <v>0</v>
      </c>
      <c r="BF36" s="318">
        <f t="shared" si="20"/>
        <v>0</v>
      </c>
      <c r="BG36" s="319">
        <f t="shared" si="20"/>
        <v>0</v>
      </c>
      <c r="BH36" s="316">
        <f t="shared" si="20"/>
        <v>0</v>
      </c>
      <c r="BI36" s="317">
        <f t="shared" si="20"/>
        <v>0</v>
      </c>
      <c r="BJ36" s="318">
        <f t="shared" si="20"/>
        <v>0</v>
      </c>
      <c r="BK36" s="319">
        <f t="shared" si="20"/>
        <v>0</v>
      </c>
      <c r="BL36" s="316">
        <f t="shared" si="20"/>
        <v>0</v>
      </c>
      <c r="BM36" s="317">
        <f t="shared" si="20"/>
        <v>0</v>
      </c>
      <c r="BN36" s="318">
        <f t="shared" si="20"/>
        <v>0</v>
      </c>
      <c r="BO36" s="319">
        <f t="shared" si="20"/>
        <v>0</v>
      </c>
      <c r="BP36" s="316">
        <f t="shared" si="20"/>
        <v>0</v>
      </c>
      <c r="BQ36" s="317">
        <f t="shared" si="20"/>
        <v>0</v>
      </c>
      <c r="BR36" s="318">
        <f t="shared" si="20"/>
        <v>0</v>
      </c>
      <c r="BS36" s="319">
        <f t="shared" si="20"/>
        <v>0</v>
      </c>
      <c r="BT36" s="316">
        <f t="shared" si="20"/>
        <v>0</v>
      </c>
      <c r="BU36" s="317">
        <f t="shared" si="20"/>
        <v>0</v>
      </c>
      <c r="BV36" s="318">
        <f t="shared" si="20"/>
        <v>0</v>
      </c>
      <c r="BW36" s="319">
        <f t="shared" si="20"/>
        <v>0</v>
      </c>
      <c r="BX36" s="316">
        <f t="shared" ref="BX36:DC36" si="21">BX35+BT36</f>
        <v>0</v>
      </c>
      <c r="BY36" s="317">
        <f t="shared" si="21"/>
        <v>0</v>
      </c>
      <c r="BZ36" s="318">
        <f t="shared" si="21"/>
        <v>0</v>
      </c>
      <c r="CA36" s="319">
        <f t="shared" si="21"/>
        <v>0</v>
      </c>
      <c r="CB36" s="316">
        <f t="shared" si="21"/>
        <v>0</v>
      </c>
      <c r="CC36" s="317">
        <f t="shared" si="21"/>
        <v>0</v>
      </c>
      <c r="CD36" s="318">
        <f t="shared" si="21"/>
        <v>0</v>
      </c>
      <c r="CE36" s="319">
        <f t="shared" si="21"/>
        <v>0</v>
      </c>
      <c r="CF36" s="316">
        <f t="shared" si="21"/>
        <v>0</v>
      </c>
      <c r="CG36" s="317">
        <f t="shared" si="21"/>
        <v>0</v>
      </c>
      <c r="CH36" s="318">
        <f t="shared" si="21"/>
        <v>0</v>
      </c>
      <c r="CI36" s="319">
        <f t="shared" si="21"/>
        <v>0</v>
      </c>
      <c r="CJ36" s="316">
        <f t="shared" si="21"/>
        <v>0</v>
      </c>
      <c r="CK36" s="317">
        <f t="shared" si="21"/>
        <v>0</v>
      </c>
      <c r="CL36" s="318">
        <f t="shared" si="21"/>
        <v>0</v>
      </c>
      <c r="CM36" s="319">
        <f t="shared" si="21"/>
        <v>0</v>
      </c>
      <c r="CN36" s="316">
        <f t="shared" si="21"/>
        <v>0</v>
      </c>
      <c r="CO36" s="317">
        <f t="shared" si="21"/>
        <v>0</v>
      </c>
      <c r="CP36" s="318">
        <f t="shared" si="21"/>
        <v>0</v>
      </c>
      <c r="CQ36" s="319">
        <f t="shared" si="21"/>
        <v>0</v>
      </c>
      <c r="CR36" s="316">
        <f t="shared" si="21"/>
        <v>0</v>
      </c>
      <c r="CS36" s="317">
        <f t="shared" si="21"/>
        <v>0</v>
      </c>
      <c r="CT36" s="318">
        <f t="shared" si="21"/>
        <v>0</v>
      </c>
      <c r="CU36" s="319">
        <f t="shared" si="21"/>
        <v>0</v>
      </c>
      <c r="CV36" s="316">
        <f t="shared" si="21"/>
        <v>0</v>
      </c>
      <c r="CW36" s="317">
        <f t="shared" si="21"/>
        <v>0</v>
      </c>
      <c r="CX36" s="318">
        <f t="shared" si="21"/>
        <v>0</v>
      </c>
      <c r="CY36" s="319">
        <f t="shared" si="21"/>
        <v>0</v>
      </c>
      <c r="CZ36" s="316">
        <f t="shared" si="21"/>
        <v>0</v>
      </c>
      <c r="DA36" s="317">
        <f t="shared" si="21"/>
        <v>0</v>
      </c>
      <c r="DB36" s="318">
        <f t="shared" si="21"/>
        <v>0</v>
      </c>
      <c r="DC36" s="319">
        <f t="shared" si="21"/>
        <v>0</v>
      </c>
      <c r="DD36"/>
      <c r="DE36"/>
      <c r="DF36"/>
      <c r="DG36"/>
      <c r="DH36"/>
      <c r="DI36"/>
      <c r="DJ36"/>
      <c r="DK36"/>
    </row>
    <row r="37" spans="2:115" ht="12.75" customHeight="1">
      <c r="B37" s="304"/>
      <c r="C37" s="305"/>
      <c r="D37" s="320" t="s">
        <v>1646</v>
      </c>
      <c r="E37" s="321" t="s">
        <v>1647</v>
      </c>
      <c r="F37" s="322"/>
      <c r="G37" s="323">
        <f>IF(F37=0,0,F37/F$91)</f>
        <v>0</v>
      </c>
      <c r="H37" s="324"/>
      <c r="I37" s="325"/>
      <c r="J37" s="325"/>
      <c r="K37" s="326"/>
      <c r="L37" s="327">
        <f>IF(O37&lt;&gt;0,(O37/$F37)*100,0)</f>
        <v>0</v>
      </c>
      <c r="M37" s="327">
        <f>ROUND(O37*[2]QCI!$R$15,2)</f>
        <v>0</v>
      </c>
      <c r="N37" s="328">
        <f>O37-M37</f>
        <v>0</v>
      </c>
      <c r="O37" s="329"/>
      <c r="P37" s="330">
        <f>IF(S37&lt;&gt;0,(S37/$F37)*100,0)</f>
        <v>0</v>
      </c>
      <c r="Q37" s="327">
        <f>ROUND(S37*[2]QCI!$R$15,2)</f>
        <v>0</v>
      </c>
      <c r="R37" s="327">
        <f>S37-Q37</f>
        <v>0</v>
      </c>
      <c r="S37" s="329"/>
      <c r="T37" s="330">
        <f>IF(W37&lt;&gt;0,(W37/$F37)*100,0)</f>
        <v>0</v>
      </c>
      <c r="U37" s="327">
        <f>ROUND(W37*[2]QCI!$R$15,2)</f>
        <v>0</v>
      </c>
      <c r="V37" s="327">
        <f>W37-U37</f>
        <v>0</v>
      </c>
      <c r="W37" s="329"/>
      <c r="X37" s="330">
        <f>IF(AA37&lt;&gt;0,(AA37/$F37)*100,0)</f>
        <v>0</v>
      </c>
      <c r="Y37" s="327">
        <f>ROUND(AA37*[2]QCI!$R$15,2)</f>
        <v>0</v>
      </c>
      <c r="Z37" s="327">
        <f>AA37-Y37</f>
        <v>0</v>
      </c>
      <c r="AA37" s="329"/>
      <c r="AB37" s="330">
        <f>IF(AE37&lt;&gt;0,(AE37/$F37)*100,0)</f>
        <v>0</v>
      </c>
      <c r="AC37" s="327">
        <f>ROUND(AE37*[2]QCI!$R$15,2)</f>
        <v>0</v>
      </c>
      <c r="AD37" s="327">
        <f>AE37-AC37</f>
        <v>0</v>
      </c>
      <c r="AE37" s="329"/>
      <c r="AF37" s="330">
        <f>IF(AI37&lt;&gt;0,(AI37/$F37)*100,0)</f>
        <v>0</v>
      </c>
      <c r="AG37" s="327">
        <f>ROUND(AI37*[2]QCI!$R$15,2)</f>
        <v>0</v>
      </c>
      <c r="AH37" s="327">
        <f>AI37-AG37</f>
        <v>0</v>
      </c>
      <c r="AI37" s="329"/>
      <c r="AJ37" s="330">
        <f>IF(AM37&lt;&gt;0,(AM37/$F37)*100,0)</f>
        <v>0</v>
      </c>
      <c r="AK37" s="327">
        <f>ROUND(AM37*[2]QCI!$R$15,2)</f>
        <v>0</v>
      </c>
      <c r="AL37" s="327">
        <f>AM37-AK37</f>
        <v>0</v>
      </c>
      <c r="AM37" s="329"/>
      <c r="AN37" s="330">
        <f>IF(AQ37&lt;&gt;0,(AQ37/$F37)*100,0)</f>
        <v>0</v>
      </c>
      <c r="AO37" s="327">
        <f>ROUND(AQ37*[2]QCI!$R$15,2)</f>
        <v>0</v>
      </c>
      <c r="AP37" s="327">
        <f>AQ37-AO37</f>
        <v>0</v>
      </c>
      <c r="AQ37" s="329"/>
      <c r="AR37" s="330">
        <f>IF(AU37&lt;&gt;0,(AU37/$F37)*100,0)</f>
        <v>0</v>
      </c>
      <c r="AS37" s="327">
        <f>ROUND(AU37*[2]QCI!$R$15,2)</f>
        <v>0</v>
      </c>
      <c r="AT37" s="327">
        <f>AU37-AS37</f>
        <v>0</v>
      </c>
      <c r="AU37" s="329"/>
      <c r="AV37" s="330">
        <f>IF(AY37&lt;&gt;0,(AY37/$F37)*100,0)</f>
        <v>0</v>
      </c>
      <c r="AW37" s="327">
        <f>ROUND(AY37*[2]QCI!$R$15,2)</f>
        <v>0</v>
      </c>
      <c r="AX37" s="327">
        <f>AY37-AW37</f>
        <v>0</v>
      </c>
      <c r="AY37" s="329"/>
      <c r="AZ37" s="330">
        <f>IF(BC37&lt;&gt;0,(BC37/$F37)*100,0)</f>
        <v>0</v>
      </c>
      <c r="BA37" s="327">
        <f>ROUND(BC37*[2]QCI!$R$15,2)</f>
        <v>0</v>
      </c>
      <c r="BB37" s="327">
        <f>BC37-BA37</f>
        <v>0</v>
      </c>
      <c r="BC37" s="329"/>
      <c r="BD37" s="330">
        <f>IF(BG37&lt;&gt;0,(BG37/$F37)*100,0)</f>
        <v>0</v>
      </c>
      <c r="BE37" s="327">
        <f>ROUND(BG37*[2]QCI!$R$15,2)</f>
        <v>0</v>
      </c>
      <c r="BF37" s="327">
        <f>BG37-BE37</f>
        <v>0</v>
      </c>
      <c r="BG37" s="329"/>
      <c r="BH37" s="330">
        <f>IF(BK37&lt;&gt;0,(BK37/$F37)*100,0)</f>
        <v>0</v>
      </c>
      <c r="BI37" s="327">
        <f>ROUND(BK37*[2]QCI!$R$15,2)</f>
        <v>0</v>
      </c>
      <c r="BJ37" s="327">
        <f>BK37-BI37</f>
        <v>0</v>
      </c>
      <c r="BK37" s="329"/>
      <c r="BL37" s="330">
        <f>IF(BO37&lt;&gt;0,(BO37/$F37)*100,0)</f>
        <v>0</v>
      </c>
      <c r="BM37" s="327">
        <f>ROUND(BO37*[2]QCI!$R$15,2)</f>
        <v>0</v>
      </c>
      <c r="BN37" s="327">
        <f>BO37-BM37</f>
        <v>0</v>
      </c>
      <c r="BO37" s="329"/>
      <c r="BP37" s="330">
        <f>IF(BS37&lt;&gt;0,(BS37/$F37)*100,0)</f>
        <v>0</v>
      </c>
      <c r="BQ37" s="327">
        <f>ROUND(BS37*[2]QCI!$R$15,2)</f>
        <v>0</v>
      </c>
      <c r="BR37" s="327">
        <f>BS37-BQ37</f>
        <v>0</v>
      </c>
      <c r="BS37" s="329"/>
      <c r="BT37" s="330">
        <f>IF(BW37&lt;&gt;0,(BW37/$F37)*100,0)</f>
        <v>0</v>
      </c>
      <c r="BU37" s="327">
        <f>ROUND(BW37*[2]QCI!$R$15,2)</f>
        <v>0</v>
      </c>
      <c r="BV37" s="327">
        <f>BW37-BU37</f>
        <v>0</v>
      </c>
      <c r="BW37" s="329"/>
      <c r="BX37" s="330">
        <f>IF(CA37&lt;&gt;0,(CA37/$F37)*100,0)</f>
        <v>0</v>
      </c>
      <c r="BY37" s="327">
        <f>ROUND(CA37*[2]QCI!$R$15,2)</f>
        <v>0</v>
      </c>
      <c r="BZ37" s="327">
        <f>CA37-BY37</f>
        <v>0</v>
      </c>
      <c r="CA37" s="329"/>
      <c r="CB37" s="330">
        <f>IF(CE37&lt;&gt;0,(CE37/$F37)*100,0)</f>
        <v>0</v>
      </c>
      <c r="CC37" s="327">
        <f>ROUND(CE37*[2]QCI!$R$15,2)</f>
        <v>0</v>
      </c>
      <c r="CD37" s="327">
        <f>CE37-CC37</f>
        <v>0</v>
      </c>
      <c r="CE37" s="329"/>
      <c r="CF37" s="330">
        <f>IF(CI37&lt;&gt;0,(CI37/$F37)*100,0)</f>
        <v>0</v>
      </c>
      <c r="CG37" s="327">
        <f>ROUND(CI37*[2]QCI!$R$15,2)</f>
        <v>0</v>
      </c>
      <c r="CH37" s="327">
        <f>CI37-CG37</f>
        <v>0</v>
      </c>
      <c r="CI37" s="329"/>
      <c r="CJ37" s="330">
        <f>IF(CM37&lt;&gt;0,(CM37/$F37)*100,0)</f>
        <v>0</v>
      </c>
      <c r="CK37" s="327">
        <f>ROUND(CM37*[2]QCI!$R$15,2)</f>
        <v>0</v>
      </c>
      <c r="CL37" s="327">
        <f>CM37-CK37</f>
        <v>0</v>
      </c>
      <c r="CM37" s="329"/>
      <c r="CN37" s="330">
        <f>IF(CQ37&lt;&gt;0,(CQ37/$F37)*100,0)</f>
        <v>0</v>
      </c>
      <c r="CO37" s="327">
        <f>ROUND(CQ37*[2]QCI!$R$15,2)</f>
        <v>0</v>
      </c>
      <c r="CP37" s="327">
        <f>CQ37-CO37</f>
        <v>0</v>
      </c>
      <c r="CQ37" s="329"/>
      <c r="CR37" s="330">
        <f>IF(CU37&lt;&gt;0,(CU37/$F37)*100,0)</f>
        <v>0</v>
      </c>
      <c r="CS37" s="327">
        <f>ROUND(CU37*[2]QCI!$R$15,2)</f>
        <v>0</v>
      </c>
      <c r="CT37" s="327">
        <f>CU37-CS37</f>
        <v>0</v>
      </c>
      <c r="CU37" s="329"/>
      <c r="CV37" s="330">
        <f>IF(CY37&lt;&gt;0,(CY37/$F37)*100,0)</f>
        <v>0</v>
      </c>
      <c r="CW37" s="327">
        <f>ROUND(CY37*[2]QCI!$R$15,2)</f>
        <v>0</v>
      </c>
      <c r="CX37" s="327">
        <f>CY37-CW37</f>
        <v>0</v>
      </c>
      <c r="CY37" s="329"/>
      <c r="CZ37" s="330">
        <f>IF(DC37&lt;&gt;0,(DC37/$F37)*100,0)</f>
        <v>0</v>
      </c>
      <c r="DA37" s="327">
        <f>ROUND(DC37*[2]QCI!$R$15,2)</f>
        <v>0</v>
      </c>
      <c r="DB37" s="327">
        <f>DC37-DA37</f>
        <v>0</v>
      </c>
      <c r="DC37" s="329"/>
      <c r="DD37"/>
      <c r="DE37"/>
      <c r="DF37"/>
      <c r="DG37"/>
      <c r="DH37"/>
      <c r="DI37"/>
      <c r="DJ37"/>
      <c r="DK37"/>
    </row>
    <row r="38" spans="2:115" ht="12.75" customHeight="1">
      <c r="B38" s="343"/>
      <c r="C38" s="305"/>
      <c r="D38" s="331" t="s">
        <v>1648</v>
      </c>
      <c r="E38" s="332" t="s">
        <v>1649</v>
      </c>
      <c r="F38" s="333">
        <f>IF(F37=0,F35,F37)</f>
        <v>117499.93</v>
      </c>
      <c r="G38" s="334"/>
      <c r="H38" s="335"/>
      <c r="I38" s="336"/>
      <c r="J38" s="336"/>
      <c r="K38" s="337"/>
      <c r="L38" s="338">
        <f t="shared" ref="L38:BW38" si="22">L37+H38</f>
        <v>0</v>
      </c>
      <c r="M38" s="338">
        <f t="shared" si="22"/>
        <v>0</v>
      </c>
      <c r="N38" s="339">
        <f t="shared" si="22"/>
        <v>0</v>
      </c>
      <c r="O38" s="340">
        <f t="shared" si="22"/>
        <v>0</v>
      </c>
      <c r="P38" s="341">
        <f t="shared" si="22"/>
        <v>0</v>
      </c>
      <c r="Q38" s="338">
        <f t="shared" si="22"/>
        <v>0</v>
      </c>
      <c r="R38" s="338">
        <f t="shared" si="22"/>
        <v>0</v>
      </c>
      <c r="S38" s="340">
        <f t="shared" si="22"/>
        <v>0</v>
      </c>
      <c r="T38" s="341">
        <f t="shared" si="22"/>
        <v>0</v>
      </c>
      <c r="U38" s="338">
        <f t="shared" si="22"/>
        <v>0</v>
      </c>
      <c r="V38" s="338">
        <f t="shared" si="22"/>
        <v>0</v>
      </c>
      <c r="W38" s="340">
        <f t="shared" si="22"/>
        <v>0</v>
      </c>
      <c r="X38" s="341">
        <f t="shared" si="22"/>
        <v>0</v>
      </c>
      <c r="Y38" s="338">
        <f t="shared" si="22"/>
        <v>0</v>
      </c>
      <c r="Z38" s="338">
        <f t="shared" si="22"/>
        <v>0</v>
      </c>
      <c r="AA38" s="340">
        <f t="shared" si="22"/>
        <v>0</v>
      </c>
      <c r="AB38" s="341">
        <f t="shared" si="22"/>
        <v>0</v>
      </c>
      <c r="AC38" s="338">
        <f t="shared" si="22"/>
        <v>0</v>
      </c>
      <c r="AD38" s="338">
        <f t="shared" si="22"/>
        <v>0</v>
      </c>
      <c r="AE38" s="340">
        <f t="shared" si="22"/>
        <v>0</v>
      </c>
      <c r="AF38" s="341">
        <f t="shared" si="22"/>
        <v>0</v>
      </c>
      <c r="AG38" s="338">
        <f t="shared" si="22"/>
        <v>0</v>
      </c>
      <c r="AH38" s="338">
        <f t="shared" si="22"/>
        <v>0</v>
      </c>
      <c r="AI38" s="340">
        <f t="shared" si="22"/>
        <v>0</v>
      </c>
      <c r="AJ38" s="341">
        <f t="shared" si="22"/>
        <v>0</v>
      </c>
      <c r="AK38" s="338">
        <f t="shared" si="22"/>
        <v>0</v>
      </c>
      <c r="AL38" s="338">
        <f t="shared" si="22"/>
        <v>0</v>
      </c>
      <c r="AM38" s="340">
        <f t="shared" si="22"/>
        <v>0</v>
      </c>
      <c r="AN38" s="341">
        <f t="shared" si="22"/>
        <v>0</v>
      </c>
      <c r="AO38" s="338">
        <f t="shared" si="22"/>
        <v>0</v>
      </c>
      <c r="AP38" s="338">
        <f t="shared" si="22"/>
        <v>0</v>
      </c>
      <c r="AQ38" s="340">
        <f t="shared" si="22"/>
        <v>0</v>
      </c>
      <c r="AR38" s="341">
        <f t="shared" si="22"/>
        <v>0</v>
      </c>
      <c r="AS38" s="338">
        <f t="shared" si="22"/>
        <v>0</v>
      </c>
      <c r="AT38" s="338">
        <f t="shared" si="22"/>
        <v>0</v>
      </c>
      <c r="AU38" s="340">
        <f t="shared" si="22"/>
        <v>0</v>
      </c>
      <c r="AV38" s="341">
        <f t="shared" si="22"/>
        <v>0</v>
      </c>
      <c r="AW38" s="338">
        <f t="shared" si="22"/>
        <v>0</v>
      </c>
      <c r="AX38" s="338">
        <f t="shared" si="22"/>
        <v>0</v>
      </c>
      <c r="AY38" s="340">
        <f t="shared" si="22"/>
        <v>0</v>
      </c>
      <c r="AZ38" s="341">
        <f t="shared" si="22"/>
        <v>0</v>
      </c>
      <c r="BA38" s="338">
        <f t="shared" si="22"/>
        <v>0</v>
      </c>
      <c r="BB38" s="338">
        <f t="shared" si="22"/>
        <v>0</v>
      </c>
      <c r="BC38" s="340">
        <f t="shared" si="22"/>
        <v>0</v>
      </c>
      <c r="BD38" s="341">
        <f t="shared" si="22"/>
        <v>0</v>
      </c>
      <c r="BE38" s="338">
        <f t="shared" si="22"/>
        <v>0</v>
      </c>
      <c r="BF38" s="338">
        <f t="shared" si="22"/>
        <v>0</v>
      </c>
      <c r="BG38" s="340">
        <f t="shared" si="22"/>
        <v>0</v>
      </c>
      <c r="BH38" s="341">
        <f t="shared" si="22"/>
        <v>0</v>
      </c>
      <c r="BI38" s="338">
        <f t="shared" si="22"/>
        <v>0</v>
      </c>
      <c r="BJ38" s="338">
        <f t="shared" si="22"/>
        <v>0</v>
      </c>
      <c r="BK38" s="340">
        <f t="shared" si="22"/>
        <v>0</v>
      </c>
      <c r="BL38" s="341">
        <f t="shared" si="22"/>
        <v>0</v>
      </c>
      <c r="BM38" s="338">
        <f t="shared" si="22"/>
        <v>0</v>
      </c>
      <c r="BN38" s="338">
        <f t="shared" si="22"/>
        <v>0</v>
      </c>
      <c r="BO38" s="340">
        <f t="shared" si="22"/>
        <v>0</v>
      </c>
      <c r="BP38" s="341">
        <f t="shared" si="22"/>
        <v>0</v>
      </c>
      <c r="BQ38" s="338">
        <f t="shared" si="22"/>
        <v>0</v>
      </c>
      <c r="BR38" s="338">
        <f t="shared" si="22"/>
        <v>0</v>
      </c>
      <c r="BS38" s="340">
        <f t="shared" si="22"/>
        <v>0</v>
      </c>
      <c r="BT38" s="341">
        <f t="shared" si="22"/>
        <v>0</v>
      </c>
      <c r="BU38" s="338">
        <f t="shared" si="22"/>
        <v>0</v>
      </c>
      <c r="BV38" s="338">
        <f t="shared" si="22"/>
        <v>0</v>
      </c>
      <c r="BW38" s="340">
        <f t="shared" si="22"/>
        <v>0</v>
      </c>
      <c r="BX38" s="341">
        <f t="shared" ref="BX38:DC38" si="23">BX37+BT38</f>
        <v>0</v>
      </c>
      <c r="BY38" s="338">
        <f t="shared" si="23"/>
        <v>0</v>
      </c>
      <c r="BZ38" s="338">
        <f t="shared" si="23"/>
        <v>0</v>
      </c>
      <c r="CA38" s="340">
        <f t="shared" si="23"/>
        <v>0</v>
      </c>
      <c r="CB38" s="341">
        <f t="shared" si="23"/>
        <v>0</v>
      </c>
      <c r="CC38" s="338">
        <f t="shared" si="23"/>
        <v>0</v>
      </c>
      <c r="CD38" s="338">
        <f t="shared" si="23"/>
        <v>0</v>
      </c>
      <c r="CE38" s="340">
        <f t="shared" si="23"/>
        <v>0</v>
      </c>
      <c r="CF38" s="341">
        <f t="shared" si="23"/>
        <v>0</v>
      </c>
      <c r="CG38" s="338">
        <f t="shared" si="23"/>
        <v>0</v>
      </c>
      <c r="CH38" s="338">
        <f t="shared" si="23"/>
        <v>0</v>
      </c>
      <c r="CI38" s="340">
        <f t="shared" si="23"/>
        <v>0</v>
      </c>
      <c r="CJ38" s="341">
        <f t="shared" si="23"/>
        <v>0</v>
      </c>
      <c r="CK38" s="338">
        <f t="shared" si="23"/>
        <v>0</v>
      </c>
      <c r="CL38" s="338">
        <f t="shared" si="23"/>
        <v>0</v>
      </c>
      <c r="CM38" s="340">
        <f t="shared" si="23"/>
        <v>0</v>
      </c>
      <c r="CN38" s="341">
        <f t="shared" si="23"/>
        <v>0</v>
      </c>
      <c r="CO38" s="338">
        <f t="shared" si="23"/>
        <v>0</v>
      </c>
      <c r="CP38" s="338">
        <f t="shared" si="23"/>
        <v>0</v>
      </c>
      <c r="CQ38" s="340">
        <f t="shared" si="23"/>
        <v>0</v>
      </c>
      <c r="CR38" s="341">
        <f t="shared" si="23"/>
        <v>0</v>
      </c>
      <c r="CS38" s="338">
        <f t="shared" si="23"/>
        <v>0</v>
      </c>
      <c r="CT38" s="338">
        <f t="shared" si="23"/>
        <v>0</v>
      </c>
      <c r="CU38" s="340">
        <f t="shared" si="23"/>
        <v>0</v>
      </c>
      <c r="CV38" s="341">
        <f t="shared" si="23"/>
        <v>0</v>
      </c>
      <c r="CW38" s="338">
        <f t="shared" si="23"/>
        <v>0</v>
      </c>
      <c r="CX38" s="338">
        <f t="shared" si="23"/>
        <v>0</v>
      </c>
      <c r="CY38" s="340">
        <f t="shared" si="23"/>
        <v>0</v>
      </c>
      <c r="CZ38" s="341">
        <f t="shared" si="23"/>
        <v>0</v>
      </c>
      <c r="DA38" s="338">
        <f t="shared" si="23"/>
        <v>0</v>
      </c>
      <c r="DB38" s="338">
        <f t="shared" si="23"/>
        <v>0</v>
      </c>
      <c r="DC38" s="340">
        <f t="shared" si="23"/>
        <v>0</v>
      </c>
      <c r="DD38"/>
      <c r="DE38"/>
      <c r="DF38"/>
      <c r="DG38"/>
      <c r="DH38"/>
      <c r="DI38"/>
      <c r="DJ38"/>
      <c r="DK38"/>
    </row>
    <row r="39" spans="2:115" ht="12.75" customHeight="1">
      <c r="B39" s="288">
        <v>7</v>
      </c>
      <c r="C39" s="342" t="str">
        <f>[2]QCI!C21</f>
        <v>Galerias, Drenos e Conexos</v>
      </c>
      <c r="D39" s="290" t="s">
        <v>1643</v>
      </c>
      <c r="E39" s="291" t="s">
        <v>1644</v>
      </c>
      <c r="F39" s="292">
        <f>CRONOFF!F22</f>
        <v>33889.51</v>
      </c>
      <c r="G39" s="293">
        <f>[3]CRONFF!G22</f>
        <v>1.1159104612416331E-2</v>
      </c>
      <c r="H39" s="294"/>
      <c r="I39" s="295"/>
      <c r="J39" s="295"/>
      <c r="K39" s="296"/>
      <c r="L39" s="297">
        <f>[2]CronogFF!H22</f>
        <v>0</v>
      </c>
      <c r="M39" s="298">
        <f>L39*[2]QCI!$Y21*[2]QCI!$R21/100</f>
        <v>0</v>
      </c>
      <c r="N39" s="299">
        <f>L39/100*[2]QCI!$Y21*([2]QCI!$U21+[2]QCI!$W21)</f>
        <v>0</v>
      </c>
      <c r="O39" s="300">
        <f>M39+N39</f>
        <v>0</v>
      </c>
      <c r="P39" s="301">
        <f>[2]CronogFF!L22</f>
        <v>0</v>
      </c>
      <c r="Q39" s="302">
        <f>P39*[2]QCI!$Y21*[2]QCI!$R21/100</f>
        <v>0</v>
      </c>
      <c r="R39" s="302">
        <f>P39/100*[2]QCI!$Y21*([2]QCI!$U21+[2]QCI!$W21)</f>
        <v>0</v>
      </c>
      <c r="S39" s="303">
        <f>Q39+R39</f>
        <v>0</v>
      </c>
      <c r="T39" s="301">
        <f>[2]CronogFF!P22</f>
        <v>0</v>
      </c>
      <c r="U39" s="302">
        <f>T39*[2]QCI!$Y21*[2]QCI!$R21/100</f>
        <v>0</v>
      </c>
      <c r="V39" s="302">
        <f>T39/100*[2]QCI!$Y21*([2]QCI!$U21+[2]QCI!$W21)</f>
        <v>0</v>
      </c>
      <c r="W39" s="303">
        <f>U39+V39</f>
        <v>0</v>
      </c>
      <c r="X39" s="301">
        <f>[2]CronogFF!T22</f>
        <v>0</v>
      </c>
      <c r="Y39" s="302">
        <f>X39*[2]QCI!$Y21*[2]QCI!$R21/100</f>
        <v>0</v>
      </c>
      <c r="Z39" s="302">
        <f>X39/100*[2]QCI!$Y21*([2]QCI!$U21+[2]QCI!$W21)</f>
        <v>0</v>
      </c>
      <c r="AA39" s="303">
        <f>Y39+Z39</f>
        <v>0</v>
      </c>
      <c r="AB39" s="301">
        <f>[2]CronogFF!X22</f>
        <v>0</v>
      </c>
      <c r="AC39" s="302">
        <f>AB39*[2]QCI!$Y21*[2]QCI!$R21/100</f>
        <v>0</v>
      </c>
      <c r="AD39" s="302">
        <f>AB39/100*[2]QCI!$Y21*([2]QCI!$U21+[2]QCI!$W21)</f>
        <v>0</v>
      </c>
      <c r="AE39" s="303">
        <f>AC39+AD39</f>
        <v>0</v>
      </c>
      <c r="AF39" s="301">
        <f>[2]CronogFF!AB22</f>
        <v>0</v>
      </c>
      <c r="AG39" s="302">
        <f>AF39*[2]QCI!$Y21*[2]QCI!$R21/100</f>
        <v>0</v>
      </c>
      <c r="AH39" s="302">
        <f>AF39/100*[2]QCI!$Y21*([2]QCI!$U21+[2]QCI!$W21)</f>
        <v>0</v>
      </c>
      <c r="AI39" s="303">
        <f>AG39+AH39</f>
        <v>0</v>
      </c>
      <c r="AJ39" s="301">
        <f>[2]CronogFF!AF22</f>
        <v>0</v>
      </c>
      <c r="AK39" s="302">
        <f>AJ39*[2]QCI!$Y21*[2]QCI!$R21/100</f>
        <v>0</v>
      </c>
      <c r="AL39" s="302">
        <f>AJ39/100*[2]QCI!$Y21*([2]QCI!$U21+[2]QCI!$W21)</f>
        <v>0</v>
      </c>
      <c r="AM39" s="303">
        <f>AK39+AL39</f>
        <v>0</v>
      </c>
      <c r="AN39" s="301">
        <f>[2]CronogFF!AJ22</f>
        <v>0</v>
      </c>
      <c r="AO39" s="302">
        <f>AN39*[2]QCI!$Y21*[2]QCI!$R21/100</f>
        <v>0</v>
      </c>
      <c r="AP39" s="302">
        <f>AN39/100*[2]QCI!$Y21*([2]QCI!$U21+[2]QCI!$W21)</f>
        <v>0</v>
      </c>
      <c r="AQ39" s="303">
        <f>AO39+AP39</f>
        <v>0</v>
      </c>
      <c r="AR39" s="301">
        <f>[2]CronogFF!AN22</f>
        <v>0</v>
      </c>
      <c r="AS39" s="302">
        <f>AR39*[2]QCI!$Y21*[2]QCI!$R21/100</f>
        <v>0</v>
      </c>
      <c r="AT39" s="302">
        <f>AR39/100*[2]QCI!$Y21*([2]QCI!$U21+[2]QCI!$W21)</f>
        <v>0</v>
      </c>
      <c r="AU39" s="303">
        <f>AS39+AT39</f>
        <v>0</v>
      </c>
      <c r="AV39" s="301">
        <f>[2]CronogFF!AR22</f>
        <v>0</v>
      </c>
      <c r="AW39" s="302">
        <f>AV39*[2]QCI!$Y21*[2]QCI!$R21/100</f>
        <v>0</v>
      </c>
      <c r="AX39" s="302">
        <f>AV39/100*[2]QCI!$Y21*([2]QCI!$U21+[2]QCI!$W21)</f>
        <v>0</v>
      </c>
      <c r="AY39" s="303">
        <f>AW39+AX39</f>
        <v>0</v>
      </c>
      <c r="AZ39" s="301">
        <f>[2]CronogFF!AV22</f>
        <v>0</v>
      </c>
      <c r="BA39" s="302">
        <f>AZ39*[2]QCI!$Y21*[2]QCI!$R21/100</f>
        <v>0</v>
      </c>
      <c r="BB39" s="302">
        <f>AZ39/100*[2]QCI!$Y21*([2]QCI!$U21+[2]QCI!$W21)</f>
        <v>0</v>
      </c>
      <c r="BC39" s="303">
        <f>BA39+BB39</f>
        <v>0</v>
      </c>
      <c r="BD39" s="301">
        <f>[2]CronogFF!AZ22</f>
        <v>0</v>
      </c>
      <c r="BE39" s="302">
        <f>BD39*[2]QCI!$Y21*[2]QCI!$R21/100</f>
        <v>0</v>
      </c>
      <c r="BF39" s="302">
        <f>BD39/100*[2]QCI!$Y21*([2]QCI!$U21+[2]QCI!$W21)</f>
        <v>0</v>
      </c>
      <c r="BG39" s="303">
        <f>BE39+BF39</f>
        <v>0</v>
      </c>
      <c r="BH39" s="301">
        <f>[2]CronogFF!BD22</f>
        <v>0</v>
      </c>
      <c r="BI39" s="302">
        <f>BH39*[2]QCI!$Y21*[2]QCI!$R21/100</f>
        <v>0</v>
      </c>
      <c r="BJ39" s="302">
        <f>BH39/100*[2]QCI!$Y21*([2]QCI!$U21+[2]QCI!$W21)</f>
        <v>0</v>
      </c>
      <c r="BK39" s="303">
        <f>BI39+BJ39</f>
        <v>0</v>
      </c>
      <c r="BL39" s="301">
        <f>[2]CronogFF!BH22</f>
        <v>0</v>
      </c>
      <c r="BM39" s="302">
        <f>BL39*[2]QCI!$Y21*[2]QCI!$R21/100</f>
        <v>0</v>
      </c>
      <c r="BN39" s="302">
        <f>BL39/100*[2]QCI!$Y21*([2]QCI!$U21+[2]QCI!$W21)</f>
        <v>0</v>
      </c>
      <c r="BO39" s="303">
        <f>BM39+BN39</f>
        <v>0</v>
      </c>
      <c r="BP39" s="301">
        <f>[2]CronogFF!BL22</f>
        <v>0</v>
      </c>
      <c r="BQ39" s="302">
        <f>BP39*[2]QCI!$Y21*[2]QCI!$R21/100</f>
        <v>0</v>
      </c>
      <c r="BR39" s="302">
        <f>BP39/100*[2]QCI!$Y21*([2]QCI!$U21+[2]QCI!$W21)</f>
        <v>0</v>
      </c>
      <c r="BS39" s="303">
        <f>BQ39+BR39</f>
        <v>0</v>
      </c>
      <c r="BT39" s="301">
        <f>[2]CronogFF!BP22</f>
        <v>0</v>
      </c>
      <c r="BU39" s="302">
        <f>BT39*[2]QCI!$Y21*[2]QCI!$R21/100</f>
        <v>0</v>
      </c>
      <c r="BV39" s="302">
        <f>BT39/100*[2]QCI!$Y21*([2]QCI!$U21+[2]QCI!$W21)</f>
        <v>0</v>
      </c>
      <c r="BW39" s="303">
        <f>BU39+BV39</f>
        <v>0</v>
      </c>
      <c r="BX39" s="301">
        <f>[2]CronogFF!BT22</f>
        <v>0</v>
      </c>
      <c r="BY39" s="302">
        <f>BX39*[2]QCI!$Y21*[2]QCI!$R21/100</f>
        <v>0</v>
      </c>
      <c r="BZ39" s="302">
        <f>BX39/100*[2]QCI!$Y21*([2]QCI!$U21+[2]QCI!$W21)</f>
        <v>0</v>
      </c>
      <c r="CA39" s="303">
        <f>BY39+BZ39</f>
        <v>0</v>
      </c>
      <c r="CB39" s="301">
        <f>[2]CronogFF!BX22</f>
        <v>0</v>
      </c>
      <c r="CC39" s="302">
        <f>CB39*[2]QCI!$Y21*[2]QCI!$R21/100</f>
        <v>0</v>
      </c>
      <c r="CD39" s="302">
        <f>CB39/100*[2]QCI!$Y21*([2]QCI!$U21+[2]QCI!$W21)</f>
        <v>0</v>
      </c>
      <c r="CE39" s="303">
        <f>CC39+CD39</f>
        <v>0</v>
      </c>
      <c r="CF39" s="301">
        <f>[2]CronogFF!CB22</f>
        <v>0</v>
      </c>
      <c r="CG39" s="302">
        <f>CF39*[2]QCI!$Y21*[2]QCI!$R21/100</f>
        <v>0</v>
      </c>
      <c r="CH39" s="302">
        <f>CF39/100*[2]QCI!$Y21*([2]QCI!$U21+[2]QCI!$W21)</f>
        <v>0</v>
      </c>
      <c r="CI39" s="303">
        <f>CG39+CH39</f>
        <v>0</v>
      </c>
      <c r="CJ39" s="301">
        <f>[2]CronogFF!CF22</f>
        <v>0</v>
      </c>
      <c r="CK39" s="302">
        <f>CJ39*[2]QCI!$Y21*[2]QCI!$R21/100</f>
        <v>0</v>
      </c>
      <c r="CL39" s="302">
        <f>CJ39/100*[2]QCI!$Y21*([2]QCI!$U21+[2]QCI!$W21)</f>
        <v>0</v>
      </c>
      <c r="CM39" s="303">
        <f>CK39+CL39</f>
        <v>0</v>
      </c>
      <c r="CN39" s="301">
        <f>[2]CronogFF!CJ22</f>
        <v>0</v>
      </c>
      <c r="CO39" s="302">
        <f>CN39*[2]QCI!$Y21*[2]QCI!$R21/100</f>
        <v>0</v>
      </c>
      <c r="CP39" s="302">
        <f>CN39/100*[2]QCI!$Y21*([2]QCI!$U21+[2]QCI!$W21)</f>
        <v>0</v>
      </c>
      <c r="CQ39" s="303">
        <f>CO39+CP39</f>
        <v>0</v>
      </c>
      <c r="CR39" s="301">
        <f>[2]CronogFF!CN22</f>
        <v>0</v>
      </c>
      <c r="CS39" s="302">
        <f>CR39*[2]QCI!$Y21*[2]QCI!$R21/100</f>
        <v>0</v>
      </c>
      <c r="CT39" s="302">
        <f>CR39/100*[2]QCI!$Y21*([2]QCI!$U21+[2]QCI!$W21)</f>
        <v>0</v>
      </c>
      <c r="CU39" s="303">
        <f>CS39+CT39</f>
        <v>0</v>
      </c>
      <c r="CV39" s="301">
        <f>[2]CronogFF!CR22</f>
        <v>0</v>
      </c>
      <c r="CW39" s="302">
        <f>CV39*[2]QCI!$Y21*[2]QCI!$R21/100</f>
        <v>0</v>
      </c>
      <c r="CX39" s="302">
        <f>CV39/100*[2]QCI!$Y21*([2]QCI!$U21+[2]QCI!$W21)</f>
        <v>0</v>
      </c>
      <c r="CY39" s="303">
        <f>CW39+CX39</f>
        <v>0</v>
      </c>
      <c r="CZ39" s="301">
        <f>[2]CronogFF!CV22</f>
        <v>0</v>
      </c>
      <c r="DA39" s="302">
        <f>CZ39*[2]QCI!$Y21*[2]QCI!$R21/100</f>
        <v>0</v>
      </c>
      <c r="DB39" s="302">
        <f>CZ39/100*[2]QCI!$Y21*([2]QCI!$U21+[2]QCI!$W21)</f>
        <v>0</v>
      </c>
      <c r="DC39" s="303">
        <f>DA39+DB39</f>
        <v>0</v>
      </c>
      <c r="DD39"/>
      <c r="DE39"/>
      <c r="DF39"/>
      <c r="DG39"/>
      <c r="DH39"/>
      <c r="DI39"/>
      <c r="DJ39"/>
      <c r="DK39"/>
    </row>
    <row r="40" spans="2:115" ht="12.75" customHeight="1">
      <c r="B40" s="304"/>
      <c r="C40" s="305"/>
      <c r="D40" s="306" t="s">
        <v>1643</v>
      </c>
      <c r="E40" s="307" t="s">
        <v>1645</v>
      </c>
      <c r="F40" s="308">
        <f>IF(F41&lt;&gt;0,F39-F41,0)</f>
        <v>0</v>
      </c>
      <c r="G40" s="309"/>
      <c r="H40" s="310"/>
      <c r="I40" s="311"/>
      <c r="J40" s="311"/>
      <c r="K40" s="312"/>
      <c r="L40" s="313">
        <f t="shared" ref="L40:BW40" si="24">L39+H40</f>
        <v>0</v>
      </c>
      <c r="M40" s="313">
        <f t="shared" si="24"/>
        <v>0</v>
      </c>
      <c r="N40" s="314">
        <f t="shared" si="24"/>
        <v>0</v>
      </c>
      <c r="O40" s="315">
        <f t="shared" si="24"/>
        <v>0</v>
      </c>
      <c r="P40" s="316">
        <f t="shared" si="24"/>
        <v>0</v>
      </c>
      <c r="Q40" s="317">
        <f t="shared" si="24"/>
        <v>0</v>
      </c>
      <c r="R40" s="318">
        <f t="shared" si="24"/>
        <v>0</v>
      </c>
      <c r="S40" s="319">
        <f t="shared" si="24"/>
        <v>0</v>
      </c>
      <c r="T40" s="316">
        <f t="shared" si="24"/>
        <v>0</v>
      </c>
      <c r="U40" s="317">
        <f t="shared" si="24"/>
        <v>0</v>
      </c>
      <c r="V40" s="318">
        <f t="shared" si="24"/>
        <v>0</v>
      </c>
      <c r="W40" s="319">
        <f t="shared" si="24"/>
        <v>0</v>
      </c>
      <c r="X40" s="316">
        <f t="shared" si="24"/>
        <v>0</v>
      </c>
      <c r="Y40" s="317">
        <f t="shared" si="24"/>
        <v>0</v>
      </c>
      <c r="Z40" s="318">
        <f t="shared" si="24"/>
        <v>0</v>
      </c>
      <c r="AA40" s="319">
        <f t="shared" si="24"/>
        <v>0</v>
      </c>
      <c r="AB40" s="316">
        <f t="shared" si="24"/>
        <v>0</v>
      </c>
      <c r="AC40" s="317">
        <f t="shared" si="24"/>
        <v>0</v>
      </c>
      <c r="AD40" s="318">
        <f t="shared" si="24"/>
        <v>0</v>
      </c>
      <c r="AE40" s="319">
        <f t="shared" si="24"/>
        <v>0</v>
      </c>
      <c r="AF40" s="316">
        <f t="shared" si="24"/>
        <v>0</v>
      </c>
      <c r="AG40" s="317">
        <f t="shared" si="24"/>
        <v>0</v>
      </c>
      <c r="AH40" s="318">
        <f t="shared" si="24"/>
        <v>0</v>
      </c>
      <c r="AI40" s="319">
        <f t="shared" si="24"/>
        <v>0</v>
      </c>
      <c r="AJ40" s="316">
        <f t="shared" si="24"/>
        <v>0</v>
      </c>
      <c r="AK40" s="317">
        <f t="shared" si="24"/>
        <v>0</v>
      </c>
      <c r="AL40" s="318">
        <f t="shared" si="24"/>
        <v>0</v>
      </c>
      <c r="AM40" s="319">
        <f t="shared" si="24"/>
        <v>0</v>
      </c>
      <c r="AN40" s="316">
        <f t="shared" si="24"/>
        <v>0</v>
      </c>
      <c r="AO40" s="317">
        <f t="shared" si="24"/>
        <v>0</v>
      </c>
      <c r="AP40" s="318">
        <f t="shared" si="24"/>
        <v>0</v>
      </c>
      <c r="AQ40" s="319">
        <f t="shared" si="24"/>
        <v>0</v>
      </c>
      <c r="AR40" s="316">
        <f t="shared" si="24"/>
        <v>0</v>
      </c>
      <c r="AS40" s="317">
        <f t="shared" si="24"/>
        <v>0</v>
      </c>
      <c r="AT40" s="318">
        <f t="shared" si="24"/>
        <v>0</v>
      </c>
      <c r="AU40" s="319">
        <f t="shared" si="24"/>
        <v>0</v>
      </c>
      <c r="AV40" s="316">
        <f t="shared" si="24"/>
        <v>0</v>
      </c>
      <c r="AW40" s="317">
        <f t="shared" si="24"/>
        <v>0</v>
      </c>
      <c r="AX40" s="318">
        <f t="shared" si="24"/>
        <v>0</v>
      </c>
      <c r="AY40" s="319">
        <f t="shared" si="24"/>
        <v>0</v>
      </c>
      <c r="AZ40" s="316">
        <f t="shared" si="24"/>
        <v>0</v>
      </c>
      <c r="BA40" s="317">
        <f t="shared" si="24"/>
        <v>0</v>
      </c>
      <c r="BB40" s="318">
        <f t="shared" si="24"/>
        <v>0</v>
      </c>
      <c r="BC40" s="319">
        <f t="shared" si="24"/>
        <v>0</v>
      </c>
      <c r="BD40" s="316">
        <f t="shared" si="24"/>
        <v>0</v>
      </c>
      <c r="BE40" s="317">
        <f t="shared" si="24"/>
        <v>0</v>
      </c>
      <c r="BF40" s="318">
        <f t="shared" si="24"/>
        <v>0</v>
      </c>
      <c r="BG40" s="319">
        <f t="shared" si="24"/>
        <v>0</v>
      </c>
      <c r="BH40" s="316">
        <f t="shared" si="24"/>
        <v>0</v>
      </c>
      <c r="BI40" s="317">
        <f t="shared" si="24"/>
        <v>0</v>
      </c>
      <c r="BJ40" s="318">
        <f t="shared" si="24"/>
        <v>0</v>
      </c>
      <c r="BK40" s="319">
        <f t="shared" si="24"/>
        <v>0</v>
      </c>
      <c r="BL40" s="316">
        <f t="shared" si="24"/>
        <v>0</v>
      </c>
      <c r="BM40" s="317">
        <f t="shared" si="24"/>
        <v>0</v>
      </c>
      <c r="BN40" s="318">
        <f t="shared" si="24"/>
        <v>0</v>
      </c>
      <c r="BO40" s="319">
        <f t="shared" si="24"/>
        <v>0</v>
      </c>
      <c r="BP40" s="316">
        <f t="shared" si="24"/>
        <v>0</v>
      </c>
      <c r="BQ40" s="317">
        <f t="shared" si="24"/>
        <v>0</v>
      </c>
      <c r="BR40" s="318">
        <f t="shared" si="24"/>
        <v>0</v>
      </c>
      <c r="BS40" s="319">
        <f t="shared" si="24"/>
        <v>0</v>
      </c>
      <c r="BT40" s="316">
        <f t="shared" si="24"/>
        <v>0</v>
      </c>
      <c r="BU40" s="317">
        <f t="shared" si="24"/>
        <v>0</v>
      </c>
      <c r="BV40" s="318">
        <f t="shared" si="24"/>
        <v>0</v>
      </c>
      <c r="BW40" s="319">
        <f t="shared" si="24"/>
        <v>0</v>
      </c>
      <c r="BX40" s="316">
        <f t="shared" ref="BX40:DC40" si="25">BX39+BT40</f>
        <v>0</v>
      </c>
      <c r="BY40" s="317">
        <f t="shared" si="25"/>
        <v>0</v>
      </c>
      <c r="BZ40" s="318">
        <f t="shared" si="25"/>
        <v>0</v>
      </c>
      <c r="CA40" s="319">
        <f t="shared" si="25"/>
        <v>0</v>
      </c>
      <c r="CB40" s="316">
        <f t="shared" si="25"/>
        <v>0</v>
      </c>
      <c r="CC40" s="317">
        <f t="shared" si="25"/>
        <v>0</v>
      </c>
      <c r="CD40" s="318">
        <f t="shared" si="25"/>
        <v>0</v>
      </c>
      <c r="CE40" s="319">
        <f t="shared" si="25"/>
        <v>0</v>
      </c>
      <c r="CF40" s="316">
        <f t="shared" si="25"/>
        <v>0</v>
      </c>
      <c r="CG40" s="317">
        <f t="shared" si="25"/>
        <v>0</v>
      </c>
      <c r="CH40" s="318">
        <f t="shared" si="25"/>
        <v>0</v>
      </c>
      <c r="CI40" s="319">
        <f t="shared" si="25"/>
        <v>0</v>
      </c>
      <c r="CJ40" s="316">
        <f t="shared" si="25"/>
        <v>0</v>
      </c>
      <c r="CK40" s="317">
        <f t="shared" si="25"/>
        <v>0</v>
      </c>
      <c r="CL40" s="318">
        <f t="shared" si="25"/>
        <v>0</v>
      </c>
      <c r="CM40" s="319">
        <f t="shared" si="25"/>
        <v>0</v>
      </c>
      <c r="CN40" s="316">
        <f t="shared" si="25"/>
        <v>0</v>
      </c>
      <c r="CO40" s="317">
        <f t="shared" si="25"/>
        <v>0</v>
      </c>
      <c r="CP40" s="318">
        <f t="shared" si="25"/>
        <v>0</v>
      </c>
      <c r="CQ40" s="319">
        <f t="shared" si="25"/>
        <v>0</v>
      </c>
      <c r="CR40" s="316">
        <f t="shared" si="25"/>
        <v>0</v>
      </c>
      <c r="CS40" s="317">
        <f t="shared" si="25"/>
        <v>0</v>
      </c>
      <c r="CT40" s="318">
        <f t="shared" si="25"/>
        <v>0</v>
      </c>
      <c r="CU40" s="319">
        <f t="shared" si="25"/>
        <v>0</v>
      </c>
      <c r="CV40" s="316">
        <f t="shared" si="25"/>
        <v>0</v>
      </c>
      <c r="CW40" s="317">
        <f t="shared" si="25"/>
        <v>0</v>
      </c>
      <c r="CX40" s="318">
        <f t="shared" si="25"/>
        <v>0</v>
      </c>
      <c r="CY40" s="319">
        <f t="shared" si="25"/>
        <v>0</v>
      </c>
      <c r="CZ40" s="316">
        <f t="shared" si="25"/>
        <v>0</v>
      </c>
      <c r="DA40" s="317">
        <f t="shared" si="25"/>
        <v>0</v>
      </c>
      <c r="DB40" s="318">
        <f t="shared" si="25"/>
        <v>0</v>
      </c>
      <c r="DC40" s="319">
        <f t="shared" si="25"/>
        <v>0</v>
      </c>
      <c r="DD40"/>
      <c r="DE40"/>
      <c r="DF40"/>
      <c r="DG40"/>
      <c r="DH40"/>
      <c r="DI40"/>
      <c r="DJ40"/>
      <c r="DK40"/>
    </row>
    <row r="41" spans="2:115" ht="12.75" customHeight="1">
      <c r="B41" s="304"/>
      <c r="C41" s="305"/>
      <c r="D41" s="320" t="s">
        <v>1646</v>
      </c>
      <c r="E41" s="321" t="s">
        <v>1647</v>
      </c>
      <c r="F41" s="322"/>
      <c r="G41" s="323">
        <f>IF(F41=0,0,F41/F$91)</f>
        <v>0</v>
      </c>
      <c r="H41" s="324"/>
      <c r="I41" s="325"/>
      <c r="J41" s="325"/>
      <c r="K41" s="326"/>
      <c r="L41" s="327">
        <f>IF(O41&lt;&gt;0,(O41/$F41)*100,0)</f>
        <v>0</v>
      </c>
      <c r="M41" s="327">
        <f>ROUND(O41*[2]QCI!$R$15,2)</f>
        <v>0</v>
      </c>
      <c r="N41" s="328">
        <f>O41-M41</f>
        <v>0</v>
      </c>
      <c r="O41" s="329"/>
      <c r="P41" s="330">
        <f>IF(S41&lt;&gt;0,(S41/$F41)*100,0)</f>
        <v>0</v>
      </c>
      <c r="Q41" s="327">
        <f>ROUND(S41*[2]QCI!$R$15,2)</f>
        <v>0</v>
      </c>
      <c r="R41" s="327">
        <f>S41-Q41</f>
        <v>0</v>
      </c>
      <c r="S41" s="329"/>
      <c r="T41" s="330">
        <f>IF(W41&lt;&gt;0,(W41/$F41)*100,0)</f>
        <v>0</v>
      </c>
      <c r="U41" s="327">
        <f>ROUND(W41*[2]QCI!$R$15,2)</f>
        <v>0</v>
      </c>
      <c r="V41" s="327">
        <f>W41-U41</f>
        <v>0</v>
      </c>
      <c r="W41" s="329"/>
      <c r="X41" s="330">
        <f>IF(AA41&lt;&gt;0,(AA41/$F41)*100,0)</f>
        <v>0</v>
      </c>
      <c r="Y41" s="327">
        <f>ROUND(AA41*[2]QCI!$R$15,2)</f>
        <v>0</v>
      </c>
      <c r="Z41" s="327">
        <f>AA41-Y41</f>
        <v>0</v>
      </c>
      <c r="AA41" s="329"/>
      <c r="AB41" s="330">
        <f>IF(AE41&lt;&gt;0,(AE41/$F41)*100,0)</f>
        <v>0</v>
      </c>
      <c r="AC41" s="327">
        <f>ROUND(AE41*[2]QCI!$R$15,2)</f>
        <v>0</v>
      </c>
      <c r="AD41" s="327">
        <f>AE41-AC41</f>
        <v>0</v>
      </c>
      <c r="AE41" s="329"/>
      <c r="AF41" s="330">
        <f>IF(AI41&lt;&gt;0,(AI41/$F41)*100,0)</f>
        <v>0</v>
      </c>
      <c r="AG41" s="327">
        <f>ROUND(AI41*[2]QCI!$R$15,2)</f>
        <v>0</v>
      </c>
      <c r="AH41" s="327">
        <f>AI41-AG41</f>
        <v>0</v>
      </c>
      <c r="AI41" s="329"/>
      <c r="AJ41" s="330">
        <f>IF(AM41&lt;&gt;0,(AM41/$F41)*100,0)</f>
        <v>0</v>
      </c>
      <c r="AK41" s="327">
        <f>ROUND(AM41*[2]QCI!$R$15,2)</f>
        <v>0</v>
      </c>
      <c r="AL41" s="327">
        <f>AM41-AK41</f>
        <v>0</v>
      </c>
      <c r="AM41" s="329"/>
      <c r="AN41" s="330">
        <f>IF(AQ41&lt;&gt;0,(AQ41/$F41)*100,0)</f>
        <v>0</v>
      </c>
      <c r="AO41" s="327">
        <f>ROUND(AQ41*[2]QCI!$R$15,2)</f>
        <v>0</v>
      </c>
      <c r="AP41" s="327">
        <f>AQ41-AO41</f>
        <v>0</v>
      </c>
      <c r="AQ41" s="329"/>
      <c r="AR41" s="330">
        <f>IF(AU41&lt;&gt;0,(AU41/$F41)*100,0)</f>
        <v>0</v>
      </c>
      <c r="AS41" s="327">
        <f>ROUND(AU41*[2]QCI!$R$15,2)</f>
        <v>0</v>
      </c>
      <c r="AT41" s="327">
        <f>AU41-AS41</f>
        <v>0</v>
      </c>
      <c r="AU41" s="329"/>
      <c r="AV41" s="330">
        <f>IF(AY41&lt;&gt;0,(AY41/$F41)*100,0)</f>
        <v>0</v>
      </c>
      <c r="AW41" s="327">
        <f>ROUND(AY41*[2]QCI!$R$15,2)</f>
        <v>0</v>
      </c>
      <c r="AX41" s="327">
        <f>AY41-AW41</f>
        <v>0</v>
      </c>
      <c r="AY41" s="329"/>
      <c r="AZ41" s="330">
        <f>IF(BC41&lt;&gt;0,(BC41/$F41)*100,0)</f>
        <v>0</v>
      </c>
      <c r="BA41" s="327">
        <f>ROUND(BC41*[2]QCI!$R$15,2)</f>
        <v>0</v>
      </c>
      <c r="BB41" s="327">
        <f>BC41-BA41</f>
        <v>0</v>
      </c>
      <c r="BC41" s="329"/>
      <c r="BD41" s="330">
        <f>IF(BG41&lt;&gt;0,(BG41/$F41)*100,0)</f>
        <v>0</v>
      </c>
      <c r="BE41" s="327">
        <f>ROUND(BG41*[2]QCI!$R$15,2)</f>
        <v>0</v>
      </c>
      <c r="BF41" s="327">
        <f>BG41-BE41</f>
        <v>0</v>
      </c>
      <c r="BG41" s="329"/>
      <c r="BH41" s="330">
        <f>IF(BK41&lt;&gt;0,(BK41/$F41)*100,0)</f>
        <v>0</v>
      </c>
      <c r="BI41" s="327">
        <f>ROUND(BK41*[2]QCI!$R$15,2)</f>
        <v>0</v>
      </c>
      <c r="BJ41" s="327">
        <f>BK41-BI41</f>
        <v>0</v>
      </c>
      <c r="BK41" s="329"/>
      <c r="BL41" s="330">
        <f>IF(BO41&lt;&gt;0,(BO41/$F41)*100,0)</f>
        <v>0</v>
      </c>
      <c r="BM41" s="327">
        <f>ROUND(BO41*[2]QCI!$R$15,2)</f>
        <v>0</v>
      </c>
      <c r="BN41" s="327">
        <f>BO41-BM41</f>
        <v>0</v>
      </c>
      <c r="BO41" s="329"/>
      <c r="BP41" s="330">
        <f>IF(BS41&lt;&gt;0,(BS41/$F41)*100,0)</f>
        <v>0</v>
      </c>
      <c r="BQ41" s="327">
        <f>ROUND(BS41*[2]QCI!$R$15,2)</f>
        <v>0</v>
      </c>
      <c r="BR41" s="327">
        <f>BS41-BQ41</f>
        <v>0</v>
      </c>
      <c r="BS41" s="329"/>
      <c r="BT41" s="330">
        <f>IF(BW41&lt;&gt;0,(BW41/$F41)*100,0)</f>
        <v>0</v>
      </c>
      <c r="BU41" s="327">
        <f>ROUND(BW41*[2]QCI!$R$15,2)</f>
        <v>0</v>
      </c>
      <c r="BV41" s="327">
        <f>BW41-BU41</f>
        <v>0</v>
      </c>
      <c r="BW41" s="329"/>
      <c r="BX41" s="330">
        <f>IF(CA41&lt;&gt;0,(CA41/$F41)*100,0)</f>
        <v>0</v>
      </c>
      <c r="BY41" s="327">
        <f>ROUND(CA41*[2]QCI!$R$15,2)</f>
        <v>0</v>
      </c>
      <c r="BZ41" s="327">
        <f>CA41-BY41</f>
        <v>0</v>
      </c>
      <c r="CA41" s="329"/>
      <c r="CB41" s="330">
        <f>IF(CE41&lt;&gt;0,(CE41/$F41)*100,0)</f>
        <v>0</v>
      </c>
      <c r="CC41" s="327">
        <f>ROUND(CE41*[2]QCI!$R$15,2)</f>
        <v>0</v>
      </c>
      <c r="CD41" s="327">
        <f>CE41-CC41</f>
        <v>0</v>
      </c>
      <c r="CE41" s="329"/>
      <c r="CF41" s="330">
        <f>IF(CI41&lt;&gt;0,(CI41/$F41)*100,0)</f>
        <v>0</v>
      </c>
      <c r="CG41" s="327">
        <f>ROUND(CI41*[2]QCI!$R$15,2)</f>
        <v>0</v>
      </c>
      <c r="CH41" s="327">
        <f>CI41-CG41</f>
        <v>0</v>
      </c>
      <c r="CI41" s="329"/>
      <c r="CJ41" s="330">
        <f>IF(CM41&lt;&gt;0,(CM41/$F41)*100,0)</f>
        <v>0</v>
      </c>
      <c r="CK41" s="327">
        <f>ROUND(CM41*[2]QCI!$R$15,2)</f>
        <v>0</v>
      </c>
      <c r="CL41" s="327">
        <f>CM41-CK41</f>
        <v>0</v>
      </c>
      <c r="CM41" s="329"/>
      <c r="CN41" s="330">
        <f>IF(CQ41&lt;&gt;0,(CQ41/$F41)*100,0)</f>
        <v>0</v>
      </c>
      <c r="CO41" s="327">
        <f>ROUND(CQ41*[2]QCI!$R$15,2)</f>
        <v>0</v>
      </c>
      <c r="CP41" s="327">
        <f>CQ41-CO41</f>
        <v>0</v>
      </c>
      <c r="CQ41" s="329"/>
      <c r="CR41" s="330">
        <f>IF(CU41&lt;&gt;0,(CU41/$F41)*100,0)</f>
        <v>0</v>
      </c>
      <c r="CS41" s="327">
        <f>ROUND(CU41*[2]QCI!$R$15,2)</f>
        <v>0</v>
      </c>
      <c r="CT41" s="327">
        <f>CU41-CS41</f>
        <v>0</v>
      </c>
      <c r="CU41" s="329"/>
      <c r="CV41" s="330">
        <f>IF(CY41&lt;&gt;0,(CY41/$F41)*100,0)</f>
        <v>0</v>
      </c>
      <c r="CW41" s="327">
        <f>ROUND(CY41*[2]QCI!$R$15,2)</f>
        <v>0</v>
      </c>
      <c r="CX41" s="327">
        <f>CY41-CW41</f>
        <v>0</v>
      </c>
      <c r="CY41" s="329"/>
      <c r="CZ41" s="330">
        <f>IF(DC41&lt;&gt;0,(DC41/$F41)*100,0)</f>
        <v>0</v>
      </c>
      <c r="DA41" s="327">
        <f>ROUND(DC41*[2]QCI!$R$15,2)</f>
        <v>0</v>
      </c>
      <c r="DB41" s="327">
        <f>DC41-DA41</f>
        <v>0</v>
      </c>
      <c r="DC41" s="329"/>
      <c r="DD41"/>
      <c r="DE41"/>
      <c r="DF41"/>
      <c r="DG41"/>
      <c r="DH41"/>
      <c r="DI41"/>
      <c r="DJ41"/>
      <c r="DK41"/>
    </row>
    <row r="42" spans="2:115" ht="12.75" customHeight="1">
      <c r="B42" s="343"/>
      <c r="C42" s="305"/>
      <c r="D42" s="331" t="s">
        <v>1648</v>
      </c>
      <c r="E42" s="332" t="s">
        <v>1649</v>
      </c>
      <c r="F42" s="333">
        <f>IF(F41=0,F39,F41)</f>
        <v>33889.51</v>
      </c>
      <c r="G42" s="334"/>
      <c r="H42" s="335"/>
      <c r="I42" s="336"/>
      <c r="J42" s="336"/>
      <c r="K42" s="337"/>
      <c r="L42" s="338">
        <f t="shared" ref="L42:BW42" si="26">L41+H42</f>
        <v>0</v>
      </c>
      <c r="M42" s="338">
        <f t="shared" si="26"/>
        <v>0</v>
      </c>
      <c r="N42" s="339">
        <f t="shared" si="26"/>
        <v>0</v>
      </c>
      <c r="O42" s="340">
        <f t="shared" si="26"/>
        <v>0</v>
      </c>
      <c r="P42" s="341">
        <f t="shared" si="26"/>
        <v>0</v>
      </c>
      <c r="Q42" s="338">
        <f t="shared" si="26"/>
        <v>0</v>
      </c>
      <c r="R42" s="338">
        <f t="shared" si="26"/>
        <v>0</v>
      </c>
      <c r="S42" s="340">
        <f t="shared" si="26"/>
        <v>0</v>
      </c>
      <c r="T42" s="341">
        <f t="shared" si="26"/>
        <v>0</v>
      </c>
      <c r="U42" s="338">
        <f t="shared" si="26"/>
        <v>0</v>
      </c>
      <c r="V42" s="338">
        <f t="shared" si="26"/>
        <v>0</v>
      </c>
      <c r="W42" s="340">
        <f t="shared" si="26"/>
        <v>0</v>
      </c>
      <c r="X42" s="341">
        <f t="shared" si="26"/>
        <v>0</v>
      </c>
      <c r="Y42" s="338">
        <f t="shared" si="26"/>
        <v>0</v>
      </c>
      <c r="Z42" s="338">
        <f t="shared" si="26"/>
        <v>0</v>
      </c>
      <c r="AA42" s="340">
        <f t="shared" si="26"/>
        <v>0</v>
      </c>
      <c r="AB42" s="341">
        <f t="shared" si="26"/>
        <v>0</v>
      </c>
      <c r="AC42" s="338">
        <f t="shared" si="26"/>
        <v>0</v>
      </c>
      <c r="AD42" s="338">
        <f t="shared" si="26"/>
        <v>0</v>
      </c>
      <c r="AE42" s="340">
        <f t="shared" si="26"/>
        <v>0</v>
      </c>
      <c r="AF42" s="341">
        <f t="shared" si="26"/>
        <v>0</v>
      </c>
      <c r="AG42" s="338">
        <f t="shared" si="26"/>
        <v>0</v>
      </c>
      <c r="AH42" s="338">
        <f t="shared" si="26"/>
        <v>0</v>
      </c>
      <c r="AI42" s="340">
        <f t="shared" si="26"/>
        <v>0</v>
      </c>
      <c r="AJ42" s="341">
        <f t="shared" si="26"/>
        <v>0</v>
      </c>
      <c r="AK42" s="338">
        <f t="shared" si="26"/>
        <v>0</v>
      </c>
      <c r="AL42" s="338">
        <f t="shared" si="26"/>
        <v>0</v>
      </c>
      <c r="AM42" s="340">
        <f t="shared" si="26"/>
        <v>0</v>
      </c>
      <c r="AN42" s="341">
        <f t="shared" si="26"/>
        <v>0</v>
      </c>
      <c r="AO42" s="338">
        <f t="shared" si="26"/>
        <v>0</v>
      </c>
      <c r="AP42" s="338">
        <f t="shared" si="26"/>
        <v>0</v>
      </c>
      <c r="AQ42" s="340">
        <f t="shared" si="26"/>
        <v>0</v>
      </c>
      <c r="AR42" s="341">
        <f t="shared" si="26"/>
        <v>0</v>
      </c>
      <c r="AS42" s="338">
        <f t="shared" si="26"/>
        <v>0</v>
      </c>
      <c r="AT42" s="338">
        <f t="shared" si="26"/>
        <v>0</v>
      </c>
      <c r="AU42" s="340">
        <f t="shared" si="26"/>
        <v>0</v>
      </c>
      <c r="AV42" s="341">
        <f t="shared" si="26"/>
        <v>0</v>
      </c>
      <c r="AW42" s="338">
        <f t="shared" si="26"/>
        <v>0</v>
      </c>
      <c r="AX42" s="338">
        <f t="shared" si="26"/>
        <v>0</v>
      </c>
      <c r="AY42" s="340">
        <f t="shared" si="26"/>
        <v>0</v>
      </c>
      <c r="AZ42" s="341">
        <f t="shared" si="26"/>
        <v>0</v>
      </c>
      <c r="BA42" s="338">
        <f t="shared" si="26"/>
        <v>0</v>
      </c>
      <c r="BB42" s="338">
        <f t="shared" si="26"/>
        <v>0</v>
      </c>
      <c r="BC42" s="340">
        <f t="shared" si="26"/>
        <v>0</v>
      </c>
      <c r="BD42" s="341">
        <f t="shared" si="26"/>
        <v>0</v>
      </c>
      <c r="BE42" s="338">
        <f t="shared" si="26"/>
        <v>0</v>
      </c>
      <c r="BF42" s="338">
        <f t="shared" si="26"/>
        <v>0</v>
      </c>
      <c r="BG42" s="340">
        <f t="shared" si="26"/>
        <v>0</v>
      </c>
      <c r="BH42" s="341">
        <f t="shared" si="26"/>
        <v>0</v>
      </c>
      <c r="BI42" s="338">
        <f t="shared" si="26"/>
        <v>0</v>
      </c>
      <c r="BJ42" s="338">
        <f t="shared" si="26"/>
        <v>0</v>
      </c>
      <c r="BK42" s="340">
        <f t="shared" si="26"/>
        <v>0</v>
      </c>
      <c r="BL42" s="341">
        <f t="shared" si="26"/>
        <v>0</v>
      </c>
      <c r="BM42" s="338">
        <f t="shared" si="26"/>
        <v>0</v>
      </c>
      <c r="BN42" s="338">
        <f t="shared" si="26"/>
        <v>0</v>
      </c>
      <c r="BO42" s="340">
        <f t="shared" si="26"/>
        <v>0</v>
      </c>
      <c r="BP42" s="341">
        <f t="shared" si="26"/>
        <v>0</v>
      </c>
      <c r="BQ42" s="338">
        <f t="shared" si="26"/>
        <v>0</v>
      </c>
      <c r="BR42" s="338">
        <f t="shared" si="26"/>
        <v>0</v>
      </c>
      <c r="BS42" s="340">
        <f t="shared" si="26"/>
        <v>0</v>
      </c>
      <c r="BT42" s="341">
        <f t="shared" si="26"/>
        <v>0</v>
      </c>
      <c r="BU42" s="338">
        <f t="shared" si="26"/>
        <v>0</v>
      </c>
      <c r="BV42" s="338">
        <f t="shared" si="26"/>
        <v>0</v>
      </c>
      <c r="BW42" s="340">
        <f t="shared" si="26"/>
        <v>0</v>
      </c>
      <c r="BX42" s="341">
        <f t="shared" ref="BX42:DC42" si="27">BX41+BT42</f>
        <v>0</v>
      </c>
      <c r="BY42" s="338">
        <f t="shared" si="27"/>
        <v>0</v>
      </c>
      <c r="BZ42" s="338">
        <f t="shared" si="27"/>
        <v>0</v>
      </c>
      <c r="CA42" s="340">
        <f t="shared" si="27"/>
        <v>0</v>
      </c>
      <c r="CB42" s="341">
        <f t="shared" si="27"/>
        <v>0</v>
      </c>
      <c r="CC42" s="338">
        <f t="shared" si="27"/>
        <v>0</v>
      </c>
      <c r="CD42" s="338">
        <f t="shared" si="27"/>
        <v>0</v>
      </c>
      <c r="CE42" s="340">
        <f t="shared" si="27"/>
        <v>0</v>
      </c>
      <c r="CF42" s="341">
        <f t="shared" si="27"/>
        <v>0</v>
      </c>
      <c r="CG42" s="338">
        <f t="shared" si="27"/>
        <v>0</v>
      </c>
      <c r="CH42" s="338">
        <f t="shared" si="27"/>
        <v>0</v>
      </c>
      <c r="CI42" s="340">
        <f t="shared" si="27"/>
        <v>0</v>
      </c>
      <c r="CJ42" s="341">
        <f t="shared" si="27"/>
        <v>0</v>
      </c>
      <c r="CK42" s="338">
        <f t="shared" si="27"/>
        <v>0</v>
      </c>
      <c r="CL42" s="338">
        <f t="shared" si="27"/>
        <v>0</v>
      </c>
      <c r="CM42" s="340">
        <f t="shared" si="27"/>
        <v>0</v>
      </c>
      <c r="CN42" s="341">
        <f t="shared" si="27"/>
        <v>0</v>
      </c>
      <c r="CO42" s="338">
        <f t="shared" si="27"/>
        <v>0</v>
      </c>
      <c r="CP42" s="338">
        <f t="shared" si="27"/>
        <v>0</v>
      </c>
      <c r="CQ42" s="340">
        <f t="shared" si="27"/>
        <v>0</v>
      </c>
      <c r="CR42" s="341">
        <f t="shared" si="27"/>
        <v>0</v>
      </c>
      <c r="CS42" s="338">
        <f t="shared" si="27"/>
        <v>0</v>
      </c>
      <c r="CT42" s="338">
        <f t="shared" si="27"/>
        <v>0</v>
      </c>
      <c r="CU42" s="340">
        <f t="shared" si="27"/>
        <v>0</v>
      </c>
      <c r="CV42" s="341">
        <f t="shared" si="27"/>
        <v>0</v>
      </c>
      <c r="CW42" s="338">
        <f t="shared" si="27"/>
        <v>0</v>
      </c>
      <c r="CX42" s="338">
        <f t="shared" si="27"/>
        <v>0</v>
      </c>
      <c r="CY42" s="340">
        <f t="shared" si="27"/>
        <v>0</v>
      </c>
      <c r="CZ42" s="341">
        <f t="shared" si="27"/>
        <v>0</v>
      </c>
      <c r="DA42" s="338">
        <f t="shared" si="27"/>
        <v>0</v>
      </c>
      <c r="DB42" s="338">
        <f t="shared" si="27"/>
        <v>0</v>
      </c>
      <c r="DC42" s="340">
        <f t="shared" si="27"/>
        <v>0</v>
      </c>
      <c r="DD42"/>
      <c r="DE42"/>
      <c r="DF42"/>
      <c r="DG42"/>
      <c r="DH42"/>
      <c r="DI42"/>
      <c r="DJ42"/>
      <c r="DK42"/>
    </row>
    <row r="43" spans="2:115" ht="12.75" customHeight="1">
      <c r="B43" s="288">
        <v>8</v>
      </c>
      <c r="C43" s="344" t="str">
        <f>[2]QCI!C22</f>
        <v>Argamassas, Injeções e Consolidações</v>
      </c>
      <c r="D43" s="290" t="s">
        <v>1643</v>
      </c>
      <c r="E43" s="291" t="s">
        <v>1644</v>
      </c>
      <c r="F43" s="292">
        <f>CRONOFF!F23</f>
        <v>18602.3</v>
      </c>
      <c r="G43" s="293">
        <f>[3]CRONFF!G23</f>
        <v>6.1425626566232582E-3</v>
      </c>
      <c r="H43" s="294"/>
      <c r="I43" s="295"/>
      <c r="J43" s="295"/>
      <c r="K43" s="296"/>
      <c r="L43" s="297">
        <f>[2]CronogFF!H23</f>
        <v>0</v>
      </c>
      <c r="M43" s="298">
        <f>L43*[2]QCI!$Y22*[2]QCI!$R22/100</f>
        <v>0</v>
      </c>
      <c r="N43" s="299">
        <f>L43/100*[2]QCI!$Y22*([2]QCI!$U22+[2]QCI!$W22)</f>
        <v>0</v>
      </c>
      <c r="O43" s="300">
        <f>M43+N43</f>
        <v>0</v>
      </c>
      <c r="P43" s="301">
        <f>[2]CronogFF!L23</f>
        <v>0</v>
      </c>
      <c r="Q43" s="302">
        <f>P43*[2]QCI!$Y22*[2]QCI!$R22/100</f>
        <v>0</v>
      </c>
      <c r="R43" s="302">
        <f>P43/100*[2]QCI!$Y22*([2]QCI!$U22+[2]QCI!$W22)</f>
        <v>0</v>
      </c>
      <c r="S43" s="303">
        <f>Q43+R43</f>
        <v>0</v>
      </c>
      <c r="T43" s="301">
        <f>[2]CronogFF!P23</f>
        <v>0</v>
      </c>
      <c r="U43" s="302">
        <f>T43*[2]QCI!$Y22*[2]QCI!$R22/100</f>
        <v>0</v>
      </c>
      <c r="V43" s="302">
        <f>T43/100*[2]QCI!$Y22*([2]QCI!$U22+[2]QCI!$W22)</f>
        <v>0</v>
      </c>
      <c r="W43" s="303">
        <f>U43+V43</f>
        <v>0</v>
      </c>
      <c r="X43" s="301">
        <f>[2]CronogFF!T23</f>
        <v>0</v>
      </c>
      <c r="Y43" s="302">
        <f>X43*[2]QCI!$Y22*[2]QCI!$R22/100</f>
        <v>0</v>
      </c>
      <c r="Z43" s="302">
        <f>X43/100*[2]QCI!$Y22*([2]QCI!$U22+[2]QCI!$W22)</f>
        <v>0</v>
      </c>
      <c r="AA43" s="303">
        <f>Y43+Z43</f>
        <v>0</v>
      </c>
      <c r="AB43" s="301">
        <f>[2]CronogFF!X23</f>
        <v>0</v>
      </c>
      <c r="AC43" s="302">
        <f>AB43*[2]QCI!$Y22*[2]QCI!$R22/100</f>
        <v>0</v>
      </c>
      <c r="AD43" s="302">
        <f>AB43/100*[2]QCI!$Y22*([2]QCI!$U22+[2]QCI!$W22)</f>
        <v>0</v>
      </c>
      <c r="AE43" s="303">
        <f>AC43+AD43</f>
        <v>0</v>
      </c>
      <c r="AF43" s="301">
        <f>[2]CronogFF!AB23</f>
        <v>0</v>
      </c>
      <c r="AG43" s="302">
        <f>AF43*[2]QCI!$Y22*[2]QCI!$R22/100</f>
        <v>0</v>
      </c>
      <c r="AH43" s="302">
        <f>AF43/100*[2]QCI!$Y22*([2]QCI!$U22+[2]QCI!$W22)</f>
        <v>0</v>
      </c>
      <c r="AI43" s="303">
        <f>AG43+AH43</f>
        <v>0</v>
      </c>
      <c r="AJ43" s="301">
        <f>[2]CronogFF!AF23</f>
        <v>0</v>
      </c>
      <c r="AK43" s="302">
        <f>AJ43*[2]QCI!$Y22*[2]QCI!$R22/100</f>
        <v>0</v>
      </c>
      <c r="AL43" s="302">
        <f>AJ43/100*[2]QCI!$Y22*([2]QCI!$U22+[2]QCI!$W22)</f>
        <v>0</v>
      </c>
      <c r="AM43" s="303">
        <f>AK43+AL43</f>
        <v>0</v>
      </c>
      <c r="AN43" s="301">
        <f>[2]CronogFF!AJ23</f>
        <v>0</v>
      </c>
      <c r="AO43" s="302">
        <f>AN43*[2]QCI!$Y22*[2]QCI!$R22/100</f>
        <v>0</v>
      </c>
      <c r="AP43" s="302">
        <f>AN43/100*[2]QCI!$Y22*([2]QCI!$U22+[2]QCI!$W22)</f>
        <v>0</v>
      </c>
      <c r="AQ43" s="303">
        <f>AO43+AP43</f>
        <v>0</v>
      </c>
      <c r="AR43" s="301">
        <f>[2]CronogFF!AN23</f>
        <v>0</v>
      </c>
      <c r="AS43" s="302">
        <f>AR43*[2]QCI!$Y22*[2]QCI!$R22/100</f>
        <v>0</v>
      </c>
      <c r="AT43" s="302">
        <f>AR43/100*[2]QCI!$Y22*([2]QCI!$U22+[2]QCI!$W22)</f>
        <v>0</v>
      </c>
      <c r="AU43" s="303">
        <f>AS43+AT43</f>
        <v>0</v>
      </c>
      <c r="AV43" s="301">
        <f>[2]CronogFF!AR23</f>
        <v>0</v>
      </c>
      <c r="AW43" s="302">
        <f>AV43*[2]QCI!$Y22*[2]QCI!$R22/100</f>
        <v>0</v>
      </c>
      <c r="AX43" s="302">
        <f>AV43/100*[2]QCI!$Y22*([2]QCI!$U22+[2]QCI!$W22)</f>
        <v>0</v>
      </c>
      <c r="AY43" s="303">
        <f>AW43+AX43</f>
        <v>0</v>
      </c>
      <c r="AZ43" s="301">
        <f>[2]CronogFF!AV23</f>
        <v>0</v>
      </c>
      <c r="BA43" s="302">
        <f>AZ43*[2]QCI!$Y22*[2]QCI!$R22/100</f>
        <v>0</v>
      </c>
      <c r="BB43" s="302">
        <f>AZ43/100*[2]QCI!$Y22*([2]QCI!$U22+[2]QCI!$W22)</f>
        <v>0</v>
      </c>
      <c r="BC43" s="303">
        <f>BA43+BB43</f>
        <v>0</v>
      </c>
      <c r="BD43" s="301">
        <f>[2]CronogFF!AZ23</f>
        <v>0</v>
      </c>
      <c r="BE43" s="302">
        <f>BD43*[2]QCI!$Y22*[2]QCI!$R22/100</f>
        <v>0</v>
      </c>
      <c r="BF43" s="302">
        <f>BD43/100*[2]QCI!$Y22*([2]QCI!$U22+[2]QCI!$W22)</f>
        <v>0</v>
      </c>
      <c r="BG43" s="303">
        <f>BE43+BF43</f>
        <v>0</v>
      </c>
      <c r="BH43" s="301">
        <f>[2]CronogFF!BD23</f>
        <v>0</v>
      </c>
      <c r="BI43" s="302">
        <f>BH43*[2]QCI!$Y22*[2]QCI!$R22/100</f>
        <v>0</v>
      </c>
      <c r="BJ43" s="302">
        <f>BH43/100*[2]QCI!$Y22*([2]QCI!$U22+[2]QCI!$W22)</f>
        <v>0</v>
      </c>
      <c r="BK43" s="303">
        <f>BI43+BJ43</f>
        <v>0</v>
      </c>
      <c r="BL43" s="301">
        <f>[2]CronogFF!BH23</f>
        <v>0</v>
      </c>
      <c r="BM43" s="302">
        <f>BL43*[2]QCI!$Y22*[2]QCI!$R22/100</f>
        <v>0</v>
      </c>
      <c r="BN43" s="302">
        <f>BL43/100*[2]QCI!$Y22*([2]QCI!$U22+[2]QCI!$W22)</f>
        <v>0</v>
      </c>
      <c r="BO43" s="303">
        <f>BM43+BN43</f>
        <v>0</v>
      </c>
      <c r="BP43" s="301">
        <f>[2]CronogFF!BL23</f>
        <v>0</v>
      </c>
      <c r="BQ43" s="302">
        <f>BP43*[2]QCI!$Y22*[2]QCI!$R22/100</f>
        <v>0</v>
      </c>
      <c r="BR43" s="302">
        <f>BP43/100*[2]QCI!$Y22*([2]QCI!$U22+[2]QCI!$W22)</f>
        <v>0</v>
      </c>
      <c r="BS43" s="303">
        <f>BQ43+BR43</f>
        <v>0</v>
      </c>
      <c r="BT43" s="301">
        <f>[2]CronogFF!BP23</f>
        <v>0</v>
      </c>
      <c r="BU43" s="302">
        <f>BT43*[2]QCI!$Y22*[2]QCI!$R22/100</f>
        <v>0</v>
      </c>
      <c r="BV43" s="302">
        <f>BT43/100*[2]QCI!$Y22*([2]QCI!$U22+[2]QCI!$W22)</f>
        <v>0</v>
      </c>
      <c r="BW43" s="303">
        <f>BU43+BV43</f>
        <v>0</v>
      </c>
      <c r="BX43" s="301">
        <f>[2]CronogFF!BT23</f>
        <v>0</v>
      </c>
      <c r="BY43" s="302">
        <f>BX43*[2]QCI!$Y22*[2]QCI!$R22/100</f>
        <v>0</v>
      </c>
      <c r="BZ43" s="302">
        <f>BX43/100*[2]QCI!$Y22*([2]QCI!$U22+[2]QCI!$W22)</f>
        <v>0</v>
      </c>
      <c r="CA43" s="303">
        <f>BY43+BZ43</f>
        <v>0</v>
      </c>
      <c r="CB43" s="301">
        <f>[2]CronogFF!BX23</f>
        <v>0</v>
      </c>
      <c r="CC43" s="302">
        <f>CB43*[2]QCI!$Y22*[2]QCI!$R22/100</f>
        <v>0</v>
      </c>
      <c r="CD43" s="302">
        <f>CB43/100*[2]QCI!$Y22*([2]QCI!$U22+[2]QCI!$W22)</f>
        <v>0</v>
      </c>
      <c r="CE43" s="303">
        <f>CC43+CD43</f>
        <v>0</v>
      </c>
      <c r="CF43" s="301">
        <f>[2]CronogFF!CB23</f>
        <v>0</v>
      </c>
      <c r="CG43" s="302">
        <f>CF43*[2]QCI!$Y22*[2]QCI!$R22/100</f>
        <v>0</v>
      </c>
      <c r="CH43" s="302">
        <f>CF43/100*[2]QCI!$Y22*([2]QCI!$U22+[2]QCI!$W22)</f>
        <v>0</v>
      </c>
      <c r="CI43" s="303">
        <f>CG43+CH43</f>
        <v>0</v>
      </c>
      <c r="CJ43" s="301">
        <f>[2]CronogFF!CF23</f>
        <v>0</v>
      </c>
      <c r="CK43" s="302">
        <f>CJ43*[2]QCI!$Y22*[2]QCI!$R22/100</f>
        <v>0</v>
      </c>
      <c r="CL43" s="302">
        <f>CJ43/100*[2]QCI!$Y22*([2]QCI!$U22+[2]QCI!$W22)</f>
        <v>0</v>
      </c>
      <c r="CM43" s="303">
        <f>CK43+CL43</f>
        <v>0</v>
      </c>
      <c r="CN43" s="301">
        <f>[2]CronogFF!CJ23</f>
        <v>0</v>
      </c>
      <c r="CO43" s="302">
        <f>CN43*[2]QCI!$Y22*[2]QCI!$R22/100</f>
        <v>0</v>
      </c>
      <c r="CP43" s="302">
        <f>CN43/100*[2]QCI!$Y22*([2]QCI!$U22+[2]QCI!$W22)</f>
        <v>0</v>
      </c>
      <c r="CQ43" s="303">
        <f>CO43+CP43</f>
        <v>0</v>
      </c>
      <c r="CR43" s="301">
        <f>[2]CronogFF!CN23</f>
        <v>0</v>
      </c>
      <c r="CS43" s="302">
        <f>CR43*[2]QCI!$Y22*[2]QCI!$R22/100</f>
        <v>0</v>
      </c>
      <c r="CT43" s="302">
        <f>CR43/100*[2]QCI!$Y22*([2]QCI!$U22+[2]QCI!$W22)</f>
        <v>0</v>
      </c>
      <c r="CU43" s="303">
        <f>CS43+CT43</f>
        <v>0</v>
      </c>
      <c r="CV43" s="301">
        <f>[2]CronogFF!CR23</f>
        <v>0</v>
      </c>
      <c r="CW43" s="302">
        <f>CV43*[2]QCI!$Y22*[2]QCI!$R22/100</f>
        <v>0</v>
      </c>
      <c r="CX43" s="302">
        <f>CV43/100*[2]QCI!$Y22*([2]QCI!$U22+[2]QCI!$W22)</f>
        <v>0</v>
      </c>
      <c r="CY43" s="303">
        <f>CW43+CX43</f>
        <v>0</v>
      </c>
      <c r="CZ43" s="301">
        <f>[2]CronogFF!CV23</f>
        <v>0</v>
      </c>
      <c r="DA43" s="302">
        <f>CZ43*[2]QCI!$Y22*[2]QCI!$R22/100</f>
        <v>0</v>
      </c>
      <c r="DB43" s="302">
        <f>CZ43/100*[2]QCI!$Y22*([2]QCI!$U22+[2]QCI!$W22)</f>
        <v>0</v>
      </c>
      <c r="DC43" s="303">
        <f>DA43+DB43</f>
        <v>0</v>
      </c>
      <c r="DD43"/>
      <c r="DE43"/>
      <c r="DF43"/>
      <c r="DG43"/>
      <c r="DH43"/>
      <c r="DI43"/>
      <c r="DJ43"/>
      <c r="DK43"/>
    </row>
    <row r="44" spans="2:115" ht="12.75" customHeight="1">
      <c r="B44" s="304"/>
      <c r="C44" s="305"/>
      <c r="D44" s="306" t="s">
        <v>1643</v>
      </c>
      <c r="E44" s="307" t="s">
        <v>1645</v>
      </c>
      <c r="F44" s="308">
        <f>IF(F45&lt;&gt;0,F43-F45,0)</f>
        <v>0</v>
      </c>
      <c r="G44" s="309"/>
      <c r="H44" s="310"/>
      <c r="I44" s="311"/>
      <c r="J44" s="311"/>
      <c r="K44" s="312"/>
      <c r="L44" s="313">
        <f t="shared" ref="L44:BW44" si="28">L43+H44</f>
        <v>0</v>
      </c>
      <c r="M44" s="313">
        <f t="shared" si="28"/>
        <v>0</v>
      </c>
      <c r="N44" s="314">
        <f t="shared" si="28"/>
        <v>0</v>
      </c>
      <c r="O44" s="315">
        <f t="shared" si="28"/>
        <v>0</v>
      </c>
      <c r="P44" s="316">
        <f t="shared" si="28"/>
        <v>0</v>
      </c>
      <c r="Q44" s="317">
        <f t="shared" si="28"/>
        <v>0</v>
      </c>
      <c r="R44" s="318">
        <f t="shared" si="28"/>
        <v>0</v>
      </c>
      <c r="S44" s="319">
        <f t="shared" si="28"/>
        <v>0</v>
      </c>
      <c r="T44" s="316">
        <f t="shared" si="28"/>
        <v>0</v>
      </c>
      <c r="U44" s="317">
        <f t="shared" si="28"/>
        <v>0</v>
      </c>
      <c r="V44" s="318">
        <f t="shared" si="28"/>
        <v>0</v>
      </c>
      <c r="W44" s="319">
        <f t="shared" si="28"/>
        <v>0</v>
      </c>
      <c r="X44" s="316">
        <f t="shared" si="28"/>
        <v>0</v>
      </c>
      <c r="Y44" s="317">
        <f t="shared" si="28"/>
        <v>0</v>
      </c>
      <c r="Z44" s="318">
        <f t="shared" si="28"/>
        <v>0</v>
      </c>
      <c r="AA44" s="319">
        <f t="shared" si="28"/>
        <v>0</v>
      </c>
      <c r="AB44" s="316">
        <f t="shared" si="28"/>
        <v>0</v>
      </c>
      <c r="AC44" s="317">
        <f t="shared" si="28"/>
        <v>0</v>
      </c>
      <c r="AD44" s="318">
        <f t="shared" si="28"/>
        <v>0</v>
      </c>
      <c r="AE44" s="319">
        <f t="shared" si="28"/>
        <v>0</v>
      </c>
      <c r="AF44" s="316">
        <f t="shared" si="28"/>
        <v>0</v>
      </c>
      <c r="AG44" s="317">
        <f t="shared" si="28"/>
        <v>0</v>
      </c>
      <c r="AH44" s="318">
        <f t="shared" si="28"/>
        <v>0</v>
      </c>
      <c r="AI44" s="319">
        <f t="shared" si="28"/>
        <v>0</v>
      </c>
      <c r="AJ44" s="316">
        <f t="shared" si="28"/>
        <v>0</v>
      </c>
      <c r="AK44" s="317">
        <f t="shared" si="28"/>
        <v>0</v>
      </c>
      <c r="AL44" s="318">
        <f t="shared" si="28"/>
        <v>0</v>
      </c>
      <c r="AM44" s="319">
        <f t="shared" si="28"/>
        <v>0</v>
      </c>
      <c r="AN44" s="316">
        <f t="shared" si="28"/>
        <v>0</v>
      </c>
      <c r="AO44" s="317">
        <f t="shared" si="28"/>
        <v>0</v>
      </c>
      <c r="AP44" s="318">
        <f t="shared" si="28"/>
        <v>0</v>
      </c>
      <c r="AQ44" s="319">
        <f t="shared" si="28"/>
        <v>0</v>
      </c>
      <c r="AR44" s="316">
        <f t="shared" si="28"/>
        <v>0</v>
      </c>
      <c r="AS44" s="317">
        <f t="shared" si="28"/>
        <v>0</v>
      </c>
      <c r="AT44" s="318">
        <f t="shared" si="28"/>
        <v>0</v>
      </c>
      <c r="AU44" s="319">
        <f t="shared" si="28"/>
        <v>0</v>
      </c>
      <c r="AV44" s="316">
        <f t="shared" si="28"/>
        <v>0</v>
      </c>
      <c r="AW44" s="317">
        <f t="shared" si="28"/>
        <v>0</v>
      </c>
      <c r="AX44" s="318">
        <f t="shared" si="28"/>
        <v>0</v>
      </c>
      <c r="AY44" s="319">
        <f t="shared" si="28"/>
        <v>0</v>
      </c>
      <c r="AZ44" s="316">
        <f t="shared" si="28"/>
        <v>0</v>
      </c>
      <c r="BA44" s="317">
        <f t="shared" si="28"/>
        <v>0</v>
      </c>
      <c r="BB44" s="318">
        <f t="shared" si="28"/>
        <v>0</v>
      </c>
      <c r="BC44" s="319">
        <f t="shared" si="28"/>
        <v>0</v>
      </c>
      <c r="BD44" s="316">
        <f t="shared" si="28"/>
        <v>0</v>
      </c>
      <c r="BE44" s="317">
        <f t="shared" si="28"/>
        <v>0</v>
      </c>
      <c r="BF44" s="318">
        <f t="shared" si="28"/>
        <v>0</v>
      </c>
      <c r="BG44" s="319">
        <f t="shared" si="28"/>
        <v>0</v>
      </c>
      <c r="BH44" s="316">
        <f t="shared" si="28"/>
        <v>0</v>
      </c>
      <c r="BI44" s="317">
        <f t="shared" si="28"/>
        <v>0</v>
      </c>
      <c r="BJ44" s="318">
        <f t="shared" si="28"/>
        <v>0</v>
      </c>
      <c r="BK44" s="319">
        <f t="shared" si="28"/>
        <v>0</v>
      </c>
      <c r="BL44" s="316">
        <f t="shared" si="28"/>
        <v>0</v>
      </c>
      <c r="BM44" s="317">
        <f t="shared" si="28"/>
        <v>0</v>
      </c>
      <c r="BN44" s="318">
        <f t="shared" si="28"/>
        <v>0</v>
      </c>
      <c r="BO44" s="319">
        <f t="shared" si="28"/>
        <v>0</v>
      </c>
      <c r="BP44" s="316">
        <f t="shared" si="28"/>
        <v>0</v>
      </c>
      <c r="BQ44" s="317">
        <f t="shared" si="28"/>
        <v>0</v>
      </c>
      <c r="BR44" s="318">
        <f t="shared" si="28"/>
        <v>0</v>
      </c>
      <c r="BS44" s="319">
        <f t="shared" si="28"/>
        <v>0</v>
      </c>
      <c r="BT44" s="316">
        <f t="shared" si="28"/>
        <v>0</v>
      </c>
      <c r="BU44" s="317">
        <f t="shared" si="28"/>
        <v>0</v>
      </c>
      <c r="BV44" s="318">
        <f t="shared" si="28"/>
        <v>0</v>
      </c>
      <c r="BW44" s="319">
        <f t="shared" si="28"/>
        <v>0</v>
      </c>
      <c r="BX44" s="316">
        <f t="shared" ref="BX44:DC44" si="29">BX43+BT44</f>
        <v>0</v>
      </c>
      <c r="BY44" s="317">
        <f t="shared" si="29"/>
        <v>0</v>
      </c>
      <c r="BZ44" s="318">
        <f t="shared" si="29"/>
        <v>0</v>
      </c>
      <c r="CA44" s="319">
        <f t="shared" si="29"/>
        <v>0</v>
      </c>
      <c r="CB44" s="316">
        <f t="shared" si="29"/>
        <v>0</v>
      </c>
      <c r="CC44" s="317">
        <f t="shared" si="29"/>
        <v>0</v>
      </c>
      <c r="CD44" s="318">
        <f t="shared" si="29"/>
        <v>0</v>
      </c>
      <c r="CE44" s="319">
        <f t="shared" si="29"/>
        <v>0</v>
      </c>
      <c r="CF44" s="316">
        <f t="shared" si="29"/>
        <v>0</v>
      </c>
      <c r="CG44" s="317">
        <f t="shared" si="29"/>
        <v>0</v>
      </c>
      <c r="CH44" s="318">
        <f t="shared" si="29"/>
        <v>0</v>
      </c>
      <c r="CI44" s="319">
        <f t="shared" si="29"/>
        <v>0</v>
      </c>
      <c r="CJ44" s="316">
        <f t="shared" si="29"/>
        <v>0</v>
      </c>
      <c r="CK44" s="317">
        <f t="shared" si="29"/>
        <v>0</v>
      </c>
      <c r="CL44" s="318">
        <f t="shared" si="29"/>
        <v>0</v>
      </c>
      <c r="CM44" s="319">
        <f t="shared" si="29"/>
        <v>0</v>
      </c>
      <c r="CN44" s="316">
        <f t="shared" si="29"/>
        <v>0</v>
      </c>
      <c r="CO44" s="317">
        <f t="shared" si="29"/>
        <v>0</v>
      </c>
      <c r="CP44" s="318">
        <f t="shared" si="29"/>
        <v>0</v>
      </c>
      <c r="CQ44" s="319">
        <f t="shared" si="29"/>
        <v>0</v>
      </c>
      <c r="CR44" s="316">
        <f t="shared" si="29"/>
        <v>0</v>
      </c>
      <c r="CS44" s="317">
        <f t="shared" si="29"/>
        <v>0</v>
      </c>
      <c r="CT44" s="318">
        <f t="shared" si="29"/>
        <v>0</v>
      </c>
      <c r="CU44" s="319">
        <f t="shared" si="29"/>
        <v>0</v>
      </c>
      <c r="CV44" s="316">
        <f t="shared" si="29"/>
        <v>0</v>
      </c>
      <c r="CW44" s="317">
        <f t="shared" si="29"/>
        <v>0</v>
      </c>
      <c r="CX44" s="318">
        <f t="shared" si="29"/>
        <v>0</v>
      </c>
      <c r="CY44" s="319">
        <f t="shared" si="29"/>
        <v>0</v>
      </c>
      <c r="CZ44" s="316">
        <f t="shared" si="29"/>
        <v>0</v>
      </c>
      <c r="DA44" s="317">
        <f t="shared" si="29"/>
        <v>0</v>
      </c>
      <c r="DB44" s="318">
        <f t="shared" si="29"/>
        <v>0</v>
      </c>
      <c r="DC44" s="319">
        <f t="shared" si="29"/>
        <v>0</v>
      </c>
      <c r="DD44"/>
      <c r="DE44"/>
      <c r="DF44"/>
      <c r="DG44"/>
      <c r="DH44"/>
      <c r="DI44"/>
      <c r="DJ44"/>
      <c r="DK44"/>
    </row>
    <row r="45" spans="2:115" ht="12.75" customHeight="1">
      <c r="B45" s="304"/>
      <c r="C45" s="305"/>
      <c r="D45" s="320" t="s">
        <v>1646</v>
      </c>
      <c r="E45" s="321" t="s">
        <v>1647</v>
      </c>
      <c r="F45" s="322"/>
      <c r="G45" s="323">
        <f>IF(F45=0,0,F45/F$91)</f>
        <v>0</v>
      </c>
      <c r="H45" s="324"/>
      <c r="I45" s="325"/>
      <c r="J45" s="325"/>
      <c r="K45" s="326"/>
      <c r="L45" s="327">
        <f>IF(O45&lt;&gt;0,(O45/$F45)*100,0)</f>
        <v>0</v>
      </c>
      <c r="M45" s="327">
        <f>ROUND(O45*[2]QCI!$R$15,2)</f>
        <v>0</v>
      </c>
      <c r="N45" s="328">
        <f>O45-M45</f>
        <v>0</v>
      </c>
      <c r="O45" s="329"/>
      <c r="P45" s="330">
        <f>IF(S45&lt;&gt;0,(S45/$F45)*100,0)</f>
        <v>0</v>
      </c>
      <c r="Q45" s="327">
        <f>ROUND(S45*[2]QCI!$R$15,2)</f>
        <v>0</v>
      </c>
      <c r="R45" s="327">
        <f>S45-Q45</f>
        <v>0</v>
      </c>
      <c r="S45" s="329"/>
      <c r="T45" s="330">
        <f>IF(W45&lt;&gt;0,(W45/$F45)*100,0)</f>
        <v>0</v>
      </c>
      <c r="U45" s="327">
        <f>ROUND(W45*[2]QCI!$R$15,2)</f>
        <v>0</v>
      </c>
      <c r="V45" s="327">
        <f>W45-U45</f>
        <v>0</v>
      </c>
      <c r="W45" s="329"/>
      <c r="X45" s="330">
        <f>IF(AA45&lt;&gt;0,(AA45/$F45)*100,0)</f>
        <v>0</v>
      </c>
      <c r="Y45" s="327">
        <f>ROUND(AA45*[2]QCI!$R$15,2)</f>
        <v>0</v>
      </c>
      <c r="Z45" s="327">
        <f>AA45-Y45</f>
        <v>0</v>
      </c>
      <c r="AA45" s="329"/>
      <c r="AB45" s="330">
        <f>IF(AE45&lt;&gt;0,(AE45/$F45)*100,0)</f>
        <v>0</v>
      </c>
      <c r="AC45" s="327">
        <f>ROUND(AE45*[2]QCI!$R$15,2)</f>
        <v>0</v>
      </c>
      <c r="AD45" s="327">
        <f>AE45-AC45</f>
        <v>0</v>
      </c>
      <c r="AE45" s="329"/>
      <c r="AF45" s="330">
        <f>IF(AI45&lt;&gt;0,(AI45/$F45)*100,0)</f>
        <v>0</v>
      </c>
      <c r="AG45" s="327">
        <f>ROUND(AI45*[2]QCI!$R$15,2)</f>
        <v>0</v>
      </c>
      <c r="AH45" s="327">
        <f>AI45-AG45</f>
        <v>0</v>
      </c>
      <c r="AI45" s="329"/>
      <c r="AJ45" s="330">
        <f>IF(AM45&lt;&gt;0,(AM45/$F45)*100,0)</f>
        <v>0</v>
      </c>
      <c r="AK45" s="327">
        <f>ROUND(AM45*[2]QCI!$R$15,2)</f>
        <v>0</v>
      </c>
      <c r="AL45" s="327">
        <f>AM45-AK45</f>
        <v>0</v>
      </c>
      <c r="AM45" s="329"/>
      <c r="AN45" s="330">
        <f>IF(AQ45&lt;&gt;0,(AQ45/$F45)*100,0)</f>
        <v>0</v>
      </c>
      <c r="AO45" s="327">
        <f>ROUND(AQ45*[2]QCI!$R$15,2)</f>
        <v>0</v>
      </c>
      <c r="AP45" s="327">
        <f>AQ45-AO45</f>
        <v>0</v>
      </c>
      <c r="AQ45" s="329"/>
      <c r="AR45" s="330">
        <f>IF(AU45&lt;&gt;0,(AU45/$F45)*100,0)</f>
        <v>0</v>
      </c>
      <c r="AS45" s="327">
        <f>ROUND(AU45*[2]QCI!$R$15,2)</f>
        <v>0</v>
      </c>
      <c r="AT45" s="327">
        <f>AU45-AS45</f>
        <v>0</v>
      </c>
      <c r="AU45" s="329"/>
      <c r="AV45" s="330">
        <f>IF(AY45&lt;&gt;0,(AY45/$F45)*100,0)</f>
        <v>0</v>
      </c>
      <c r="AW45" s="327">
        <f>ROUND(AY45*[2]QCI!$R$15,2)</f>
        <v>0</v>
      </c>
      <c r="AX45" s="327">
        <f>AY45-AW45</f>
        <v>0</v>
      </c>
      <c r="AY45" s="329"/>
      <c r="AZ45" s="330">
        <f>IF(BC45&lt;&gt;0,(BC45/$F45)*100,0)</f>
        <v>0</v>
      </c>
      <c r="BA45" s="327">
        <f>ROUND(BC45*[2]QCI!$R$15,2)</f>
        <v>0</v>
      </c>
      <c r="BB45" s="327">
        <f>BC45-BA45</f>
        <v>0</v>
      </c>
      <c r="BC45" s="329"/>
      <c r="BD45" s="330">
        <f>IF(BG45&lt;&gt;0,(BG45/$F45)*100,0)</f>
        <v>0</v>
      </c>
      <c r="BE45" s="327">
        <f>ROUND(BG45*[2]QCI!$R$15,2)</f>
        <v>0</v>
      </c>
      <c r="BF45" s="327">
        <f>BG45-BE45</f>
        <v>0</v>
      </c>
      <c r="BG45" s="329"/>
      <c r="BH45" s="330">
        <f>IF(BK45&lt;&gt;0,(BK45/$F45)*100,0)</f>
        <v>0</v>
      </c>
      <c r="BI45" s="327">
        <f>ROUND(BK45*[2]QCI!$R$15,2)</f>
        <v>0</v>
      </c>
      <c r="BJ45" s="327">
        <f>BK45-BI45</f>
        <v>0</v>
      </c>
      <c r="BK45" s="329"/>
      <c r="BL45" s="330">
        <f>IF(BO45&lt;&gt;0,(BO45/$F45)*100,0)</f>
        <v>0</v>
      </c>
      <c r="BM45" s="327">
        <f>ROUND(BO45*[2]QCI!$R$15,2)</f>
        <v>0</v>
      </c>
      <c r="BN45" s="327">
        <f>BO45-BM45</f>
        <v>0</v>
      </c>
      <c r="BO45" s="329"/>
      <c r="BP45" s="330">
        <f>IF(BS45&lt;&gt;0,(BS45/$F45)*100,0)</f>
        <v>0</v>
      </c>
      <c r="BQ45" s="327">
        <f>ROUND(BS45*[2]QCI!$R$15,2)</f>
        <v>0</v>
      </c>
      <c r="BR45" s="327">
        <f>BS45-BQ45</f>
        <v>0</v>
      </c>
      <c r="BS45" s="329"/>
      <c r="BT45" s="330">
        <f>IF(BW45&lt;&gt;0,(BW45/$F45)*100,0)</f>
        <v>0</v>
      </c>
      <c r="BU45" s="327">
        <f>ROUND(BW45*[2]QCI!$R$15,2)</f>
        <v>0</v>
      </c>
      <c r="BV45" s="327">
        <f>BW45-BU45</f>
        <v>0</v>
      </c>
      <c r="BW45" s="329"/>
      <c r="BX45" s="330">
        <f>IF(CA45&lt;&gt;0,(CA45/$F45)*100,0)</f>
        <v>0</v>
      </c>
      <c r="BY45" s="327">
        <f>ROUND(CA45*[2]QCI!$R$15,2)</f>
        <v>0</v>
      </c>
      <c r="BZ45" s="327">
        <f>CA45-BY45</f>
        <v>0</v>
      </c>
      <c r="CA45" s="329"/>
      <c r="CB45" s="330">
        <f>IF(CE45&lt;&gt;0,(CE45/$F45)*100,0)</f>
        <v>0</v>
      </c>
      <c r="CC45" s="327">
        <f>ROUND(CE45*[2]QCI!$R$15,2)</f>
        <v>0</v>
      </c>
      <c r="CD45" s="327">
        <f>CE45-CC45</f>
        <v>0</v>
      </c>
      <c r="CE45" s="329"/>
      <c r="CF45" s="330">
        <f>IF(CI45&lt;&gt;0,(CI45/$F45)*100,0)</f>
        <v>0</v>
      </c>
      <c r="CG45" s="327">
        <f>ROUND(CI45*[2]QCI!$R$15,2)</f>
        <v>0</v>
      </c>
      <c r="CH45" s="327">
        <f>CI45-CG45</f>
        <v>0</v>
      </c>
      <c r="CI45" s="329"/>
      <c r="CJ45" s="330">
        <f>IF(CM45&lt;&gt;0,(CM45/$F45)*100,0)</f>
        <v>0</v>
      </c>
      <c r="CK45" s="327">
        <f>ROUND(CM45*[2]QCI!$R$15,2)</f>
        <v>0</v>
      </c>
      <c r="CL45" s="327">
        <f>CM45-CK45</f>
        <v>0</v>
      </c>
      <c r="CM45" s="329"/>
      <c r="CN45" s="330">
        <f>IF(CQ45&lt;&gt;0,(CQ45/$F45)*100,0)</f>
        <v>0</v>
      </c>
      <c r="CO45" s="327">
        <f>ROUND(CQ45*[2]QCI!$R$15,2)</f>
        <v>0</v>
      </c>
      <c r="CP45" s="327">
        <f>CQ45-CO45</f>
        <v>0</v>
      </c>
      <c r="CQ45" s="329"/>
      <c r="CR45" s="330">
        <f>IF(CU45&lt;&gt;0,(CU45/$F45)*100,0)</f>
        <v>0</v>
      </c>
      <c r="CS45" s="327">
        <f>ROUND(CU45*[2]QCI!$R$15,2)</f>
        <v>0</v>
      </c>
      <c r="CT45" s="327">
        <f>CU45-CS45</f>
        <v>0</v>
      </c>
      <c r="CU45" s="329"/>
      <c r="CV45" s="330">
        <f>IF(CY45&lt;&gt;0,(CY45/$F45)*100,0)</f>
        <v>0</v>
      </c>
      <c r="CW45" s="327">
        <f>ROUND(CY45*[2]QCI!$R$15,2)</f>
        <v>0</v>
      </c>
      <c r="CX45" s="327">
        <f>CY45-CW45</f>
        <v>0</v>
      </c>
      <c r="CY45" s="329"/>
      <c r="CZ45" s="330">
        <f>IF(DC45&lt;&gt;0,(DC45/$F45)*100,0)</f>
        <v>0</v>
      </c>
      <c r="DA45" s="327">
        <f>ROUND(DC45*[2]QCI!$R$15,2)</f>
        <v>0</v>
      </c>
      <c r="DB45" s="327">
        <f>DC45-DA45</f>
        <v>0</v>
      </c>
      <c r="DC45" s="329"/>
      <c r="DD45"/>
      <c r="DE45"/>
      <c r="DF45"/>
      <c r="DG45"/>
      <c r="DH45"/>
      <c r="DI45"/>
      <c r="DJ45"/>
      <c r="DK45"/>
    </row>
    <row r="46" spans="2:115" ht="12.75" customHeight="1">
      <c r="B46" s="343"/>
      <c r="C46" s="305"/>
      <c r="D46" s="331" t="s">
        <v>1648</v>
      </c>
      <c r="E46" s="332" t="s">
        <v>1649</v>
      </c>
      <c r="F46" s="333">
        <f>IF(F45=0,F43,F45)</f>
        <v>18602.3</v>
      </c>
      <c r="G46" s="334"/>
      <c r="H46" s="335"/>
      <c r="I46" s="336"/>
      <c r="J46" s="336"/>
      <c r="K46" s="337"/>
      <c r="L46" s="338">
        <f t="shared" ref="L46:BW46" si="30">L45+H46</f>
        <v>0</v>
      </c>
      <c r="M46" s="338">
        <f t="shared" si="30"/>
        <v>0</v>
      </c>
      <c r="N46" s="339">
        <f t="shared" si="30"/>
        <v>0</v>
      </c>
      <c r="O46" s="340">
        <f t="shared" si="30"/>
        <v>0</v>
      </c>
      <c r="P46" s="341">
        <f t="shared" si="30"/>
        <v>0</v>
      </c>
      <c r="Q46" s="338">
        <f t="shared" si="30"/>
        <v>0</v>
      </c>
      <c r="R46" s="338">
        <f t="shared" si="30"/>
        <v>0</v>
      </c>
      <c r="S46" s="340">
        <f t="shared" si="30"/>
        <v>0</v>
      </c>
      <c r="T46" s="341">
        <f t="shared" si="30"/>
        <v>0</v>
      </c>
      <c r="U46" s="338">
        <f t="shared" si="30"/>
        <v>0</v>
      </c>
      <c r="V46" s="338">
        <f t="shared" si="30"/>
        <v>0</v>
      </c>
      <c r="W46" s="340">
        <f t="shared" si="30"/>
        <v>0</v>
      </c>
      <c r="X46" s="341">
        <f t="shared" si="30"/>
        <v>0</v>
      </c>
      <c r="Y46" s="338">
        <f t="shared" si="30"/>
        <v>0</v>
      </c>
      <c r="Z46" s="338">
        <f t="shared" si="30"/>
        <v>0</v>
      </c>
      <c r="AA46" s="340">
        <f t="shared" si="30"/>
        <v>0</v>
      </c>
      <c r="AB46" s="341">
        <f t="shared" si="30"/>
        <v>0</v>
      </c>
      <c r="AC46" s="338">
        <f t="shared" si="30"/>
        <v>0</v>
      </c>
      <c r="AD46" s="338">
        <f t="shared" si="30"/>
        <v>0</v>
      </c>
      <c r="AE46" s="340">
        <f t="shared" si="30"/>
        <v>0</v>
      </c>
      <c r="AF46" s="341">
        <f t="shared" si="30"/>
        <v>0</v>
      </c>
      <c r="AG46" s="338">
        <f t="shared" si="30"/>
        <v>0</v>
      </c>
      <c r="AH46" s="338">
        <f t="shared" si="30"/>
        <v>0</v>
      </c>
      <c r="AI46" s="340">
        <f t="shared" si="30"/>
        <v>0</v>
      </c>
      <c r="AJ46" s="341">
        <f t="shared" si="30"/>
        <v>0</v>
      </c>
      <c r="AK46" s="338">
        <f t="shared" si="30"/>
        <v>0</v>
      </c>
      <c r="AL46" s="338">
        <f t="shared" si="30"/>
        <v>0</v>
      </c>
      <c r="AM46" s="340">
        <f t="shared" si="30"/>
        <v>0</v>
      </c>
      <c r="AN46" s="341">
        <f t="shared" si="30"/>
        <v>0</v>
      </c>
      <c r="AO46" s="338">
        <f t="shared" si="30"/>
        <v>0</v>
      </c>
      <c r="AP46" s="338">
        <f t="shared" si="30"/>
        <v>0</v>
      </c>
      <c r="AQ46" s="340">
        <f t="shared" si="30"/>
        <v>0</v>
      </c>
      <c r="AR46" s="341">
        <f t="shared" si="30"/>
        <v>0</v>
      </c>
      <c r="AS46" s="338">
        <f t="shared" si="30"/>
        <v>0</v>
      </c>
      <c r="AT46" s="338">
        <f t="shared" si="30"/>
        <v>0</v>
      </c>
      <c r="AU46" s="340">
        <f t="shared" si="30"/>
        <v>0</v>
      </c>
      <c r="AV46" s="341">
        <f t="shared" si="30"/>
        <v>0</v>
      </c>
      <c r="AW46" s="338">
        <f t="shared" si="30"/>
        <v>0</v>
      </c>
      <c r="AX46" s="338">
        <f t="shared" si="30"/>
        <v>0</v>
      </c>
      <c r="AY46" s="340">
        <f t="shared" si="30"/>
        <v>0</v>
      </c>
      <c r="AZ46" s="341">
        <f t="shared" si="30"/>
        <v>0</v>
      </c>
      <c r="BA46" s="338">
        <f t="shared" si="30"/>
        <v>0</v>
      </c>
      <c r="BB46" s="338">
        <f t="shared" si="30"/>
        <v>0</v>
      </c>
      <c r="BC46" s="340">
        <f t="shared" si="30"/>
        <v>0</v>
      </c>
      <c r="BD46" s="341">
        <f t="shared" si="30"/>
        <v>0</v>
      </c>
      <c r="BE46" s="338">
        <f t="shared" si="30"/>
        <v>0</v>
      </c>
      <c r="BF46" s="338">
        <f t="shared" si="30"/>
        <v>0</v>
      </c>
      <c r="BG46" s="340">
        <f t="shared" si="30"/>
        <v>0</v>
      </c>
      <c r="BH46" s="341">
        <f t="shared" si="30"/>
        <v>0</v>
      </c>
      <c r="BI46" s="338">
        <f t="shared" si="30"/>
        <v>0</v>
      </c>
      <c r="BJ46" s="338">
        <f t="shared" si="30"/>
        <v>0</v>
      </c>
      <c r="BK46" s="340">
        <f t="shared" si="30"/>
        <v>0</v>
      </c>
      <c r="BL46" s="341">
        <f t="shared" si="30"/>
        <v>0</v>
      </c>
      <c r="BM46" s="338">
        <f t="shared" si="30"/>
        <v>0</v>
      </c>
      <c r="BN46" s="338">
        <f t="shared" si="30"/>
        <v>0</v>
      </c>
      <c r="BO46" s="340">
        <f t="shared" si="30"/>
        <v>0</v>
      </c>
      <c r="BP46" s="341">
        <f t="shared" si="30"/>
        <v>0</v>
      </c>
      <c r="BQ46" s="338">
        <f t="shared" si="30"/>
        <v>0</v>
      </c>
      <c r="BR46" s="338">
        <f t="shared" si="30"/>
        <v>0</v>
      </c>
      <c r="BS46" s="340">
        <f t="shared" si="30"/>
        <v>0</v>
      </c>
      <c r="BT46" s="341">
        <f t="shared" si="30"/>
        <v>0</v>
      </c>
      <c r="BU46" s="338">
        <f t="shared" si="30"/>
        <v>0</v>
      </c>
      <c r="BV46" s="338">
        <f t="shared" si="30"/>
        <v>0</v>
      </c>
      <c r="BW46" s="340">
        <f t="shared" si="30"/>
        <v>0</v>
      </c>
      <c r="BX46" s="341">
        <f t="shared" ref="BX46:DC46" si="31">BX45+BT46</f>
        <v>0</v>
      </c>
      <c r="BY46" s="338">
        <f t="shared" si="31"/>
        <v>0</v>
      </c>
      <c r="BZ46" s="338">
        <f t="shared" si="31"/>
        <v>0</v>
      </c>
      <c r="CA46" s="340">
        <f t="shared" si="31"/>
        <v>0</v>
      </c>
      <c r="CB46" s="341">
        <f t="shared" si="31"/>
        <v>0</v>
      </c>
      <c r="CC46" s="338">
        <f t="shared" si="31"/>
        <v>0</v>
      </c>
      <c r="CD46" s="338">
        <f t="shared" si="31"/>
        <v>0</v>
      </c>
      <c r="CE46" s="340">
        <f t="shared" si="31"/>
        <v>0</v>
      </c>
      <c r="CF46" s="341">
        <f t="shared" si="31"/>
        <v>0</v>
      </c>
      <c r="CG46" s="338">
        <f t="shared" si="31"/>
        <v>0</v>
      </c>
      <c r="CH46" s="338">
        <f t="shared" si="31"/>
        <v>0</v>
      </c>
      <c r="CI46" s="340">
        <f t="shared" si="31"/>
        <v>0</v>
      </c>
      <c r="CJ46" s="341">
        <f t="shared" si="31"/>
        <v>0</v>
      </c>
      <c r="CK46" s="338">
        <f t="shared" si="31"/>
        <v>0</v>
      </c>
      <c r="CL46" s="338">
        <f t="shared" si="31"/>
        <v>0</v>
      </c>
      <c r="CM46" s="340">
        <f t="shared" si="31"/>
        <v>0</v>
      </c>
      <c r="CN46" s="341">
        <f t="shared" si="31"/>
        <v>0</v>
      </c>
      <c r="CO46" s="338">
        <f t="shared" si="31"/>
        <v>0</v>
      </c>
      <c r="CP46" s="338">
        <f t="shared" si="31"/>
        <v>0</v>
      </c>
      <c r="CQ46" s="340">
        <f t="shared" si="31"/>
        <v>0</v>
      </c>
      <c r="CR46" s="341">
        <f t="shared" si="31"/>
        <v>0</v>
      </c>
      <c r="CS46" s="338">
        <f t="shared" si="31"/>
        <v>0</v>
      </c>
      <c r="CT46" s="338">
        <f t="shared" si="31"/>
        <v>0</v>
      </c>
      <c r="CU46" s="340">
        <f t="shared" si="31"/>
        <v>0</v>
      </c>
      <c r="CV46" s="341">
        <f t="shared" si="31"/>
        <v>0</v>
      </c>
      <c r="CW46" s="338">
        <f t="shared" si="31"/>
        <v>0</v>
      </c>
      <c r="CX46" s="338">
        <f t="shared" si="31"/>
        <v>0</v>
      </c>
      <c r="CY46" s="340">
        <f t="shared" si="31"/>
        <v>0</v>
      </c>
      <c r="CZ46" s="341">
        <f t="shared" si="31"/>
        <v>0</v>
      </c>
      <c r="DA46" s="338">
        <f t="shared" si="31"/>
        <v>0</v>
      </c>
      <c r="DB46" s="338">
        <f t="shared" si="31"/>
        <v>0</v>
      </c>
      <c r="DC46" s="340">
        <f t="shared" si="31"/>
        <v>0</v>
      </c>
      <c r="DD46"/>
      <c r="DE46"/>
      <c r="DF46"/>
      <c r="DG46"/>
      <c r="DH46"/>
      <c r="DI46"/>
      <c r="DJ46"/>
      <c r="DK46"/>
    </row>
    <row r="47" spans="2:115" ht="12.75" customHeight="1">
      <c r="B47" s="288">
        <v>9</v>
      </c>
      <c r="C47" s="344" t="str">
        <f>[2]QCI!C23</f>
        <v>Bases e Pavimentos</v>
      </c>
      <c r="D47" s="290" t="s">
        <v>1643</v>
      </c>
      <c r="E47" s="291" t="s">
        <v>1644</v>
      </c>
      <c r="F47" s="292">
        <f>CRONOFF!F24</f>
        <v>31416.74</v>
      </c>
      <c r="G47" s="293">
        <f>[3]CRONFF!G24</f>
        <v>1.0342149315953895E-2</v>
      </c>
      <c r="H47" s="294"/>
      <c r="I47" s="295"/>
      <c r="J47" s="295"/>
      <c r="K47" s="296"/>
      <c r="L47" s="297">
        <f>[2]CronogFF!H24</f>
        <v>0</v>
      </c>
      <c r="M47" s="298">
        <f>L47*[2]QCI!$Y23*[2]QCI!$R23/100</f>
        <v>0</v>
      </c>
      <c r="N47" s="299">
        <f>L47/100*[2]QCI!$Y23*([2]QCI!$U23+[2]QCI!$W23)</f>
        <v>0</v>
      </c>
      <c r="O47" s="300">
        <f>M47+N47</f>
        <v>0</v>
      </c>
      <c r="P47" s="301">
        <f>[2]CronogFF!L24</f>
        <v>0</v>
      </c>
      <c r="Q47" s="302">
        <f>P47*[2]QCI!$Y23*[2]QCI!$R23/100</f>
        <v>0</v>
      </c>
      <c r="R47" s="302">
        <f>P47/100*[2]QCI!$Y23*([2]QCI!$U23+[2]QCI!$W23)</f>
        <v>0</v>
      </c>
      <c r="S47" s="303">
        <f>Q47+R47</f>
        <v>0</v>
      </c>
      <c r="T47" s="301">
        <f>[2]CronogFF!P24</f>
        <v>0</v>
      </c>
      <c r="U47" s="302">
        <f>T47*[2]QCI!$Y23*[2]QCI!$R23/100</f>
        <v>0</v>
      </c>
      <c r="V47" s="302">
        <f>T47/100*[2]QCI!$Y23*([2]QCI!$U23+[2]QCI!$W23)</f>
        <v>0</v>
      </c>
      <c r="W47" s="303">
        <f>U47+V47</f>
        <v>0</v>
      </c>
      <c r="X47" s="301">
        <f>[2]CronogFF!T24</f>
        <v>0</v>
      </c>
      <c r="Y47" s="302">
        <f>X47*[2]QCI!$Y23*[2]QCI!$R23/100</f>
        <v>0</v>
      </c>
      <c r="Z47" s="302">
        <f>X47/100*[2]QCI!$Y23*([2]QCI!$U23+[2]QCI!$W23)</f>
        <v>0</v>
      </c>
      <c r="AA47" s="303">
        <f>Y47+Z47</f>
        <v>0</v>
      </c>
      <c r="AB47" s="301">
        <f>[2]CronogFF!X24</f>
        <v>0</v>
      </c>
      <c r="AC47" s="302">
        <f>AB47*[2]QCI!$Y23*[2]QCI!$R23/100</f>
        <v>0</v>
      </c>
      <c r="AD47" s="302">
        <f>AB47/100*[2]QCI!$Y23*([2]QCI!$U23+[2]QCI!$W23)</f>
        <v>0</v>
      </c>
      <c r="AE47" s="303">
        <f>AC47+AD47</f>
        <v>0</v>
      </c>
      <c r="AF47" s="301">
        <f>[2]CronogFF!AB24</f>
        <v>0</v>
      </c>
      <c r="AG47" s="302">
        <f>AF47*[2]QCI!$Y23*[2]QCI!$R23/100</f>
        <v>0</v>
      </c>
      <c r="AH47" s="302">
        <f>AF47/100*[2]QCI!$Y23*([2]QCI!$U23+[2]QCI!$W23)</f>
        <v>0</v>
      </c>
      <c r="AI47" s="303">
        <f>AG47+AH47</f>
        <v>0</v>
      </c>
      <c r="AJ47" s="301">
        <f>[2]CronogFF!AF24</f>
        <v>0</v>
      </c>
      <c r="AK47" s="302">
        <f>AJ47*[2]QCI!$Y23*[2]QCI!$R23/100</f>
        <v>0</v>
      </c>
      <c r="AL47" s="302">
        <f>AJ47/100*[2]QCI!$Y23*([2]QCI!$U23+[2]QCI!$W23)</f>
        <v>0</v>
      </c>
      <c r="AM47" s="303">
        <f>AK47+AL47</f>
        <v>0</v>
      </c>
      <c r="AN47" s="301">
        <f>[2]CronogFF!AJ24</f>
        <v>0</v>
      </c>
      <c r="AO47" s="302">
        <f>AN47*[2]QCI!$Y23*[2]QCI!$R23/100</f>
        <v>0</v>
      </c>
      <c r="AP47" s="302">
        <f>AN47/100*[2]QCI!$Y23*([2]QCI!$U23+[2]QCI!$W23)</f>
        <v>0</v>
      </c>
      <c r="AQ47" s="303">
        <f>AO47+AP47</f>
        <v>0</v>
      </c>
      <c r="AR47" s="301">
        <f>[2]CronogFF!AN24</f>
        <v>0</v>
      </c>
      <c r="AS47" s="302">
        <f>AR47*[2]QCI!$Y23*[2]QCI!$R23/100</f>
        <v>0</v>
      </c>
      <c r="AT47" s="302">
        <f>AR47/100*[2]QCI!$Y23*([2]QCI!$U23+[2]QCI!$W23)</f>
        <v>0</v>
      </c>
      <c r="AU47" s="303">
        <f>AS47+AT47</f>
        <v>0</v>
      </c>
      <c r="AV47" s="301">
        <f>[2]CronogFF!AR24</f>
        <v>0</v>
      </c>
      <c r="AW47" s="302">
        <f>AV47*[2]QCI!$Y23*[2]QCI!$R23/100</f>
        <v>0</v>
      </c>
      <c r="AX47" s="302">
        <f>AV47/100*[2]QCI!$Y23*([2]QCI!$U23+[2]QCI!$W23)</f>
        <v>0</v>
      </c>
      <c r="AY47" s="303">
        <f>AW47+AX47</f>
        <v>0</v>
      </c>
      <c r="AZ47" s="301">
        <f>[2]CronogFF!AV24</f>
        <v>0</v>
      </c>
      <c r="BA47" s="302">
        <f>AZ47*[2]QCI!$Y23*[2]QCI!$R23/100</f>
        <v>0</v>
      </c>
      <c r="BB47" s="302">
        <f>AZ47/100*[2]QCI!$Y23*([2]QCI!$U23+[2]QCI!$W23)</f>
        <v>0</v>
      </c>
      <c r="BC47" s="303">
        <f>BA47+BB47</f>
        <v>0</v>
      </c>
      <c r="BD47" s="301">
        <f>[2]CronogFF!AZ24</f>
        <v>0</v>
      </c>
      <c r="BE47" s="302">
        <f>BD47*[2]QCI!$Y23*[2]QCI!$R23/100</f>
        <v>0</v>
      </c>
      <c r="BF47" s="302">
        <f>BD47/100*[2]QCI!$Y23*([2]QCI!$U23+[2]QCI!$W23)</f>
        <v>0</v>
      </c>
      <c r="BG47" s="303">
        <f>BE47+BF47</f>
        <v>0</v>
      </c>
      <c r="BH47" s="301">
        <f>[2]CronogFF!BD24</f>
        <v>0</v>
      </c>
      <c r="BI47" s="302">
        <f>BH47*[2]QCI!$Y23*[2]QCI!$R23/100</f>
        <v>0</v>
      </c>
      <c r="BJ47" s="302">
        <f>BH47/100*[2]QCI!$Y23*([2]QCI!$U23+[2]QCI!$W23)</f>
        <v>0</v>
      </c>
      <c r="BK47" s="303">
        <f>BI47+BJ47</f>
        <v>0</v>
      </c>
      <c r="BL47" s="301">
        <f>[2]CronogFF!BH24</f>
        <v>0</v>
      </c>
      <c r="BM47" s="302">
        <f>BL47*[2]QCI!$Y23*[2]QCI!$R23/100</f>
        <v>0</v>
      </c>
      <c r="BN47" s="302">
        <f>BL47/100*[2]QCI!$Y23*([2]QCI!$U23+[2]QCI!$W23)</f>
        <v>0</v>
      </c>
      <c r="BO47" s="303">
        <f>BM47+BN47</f>
        <v>0</v>
      </c>
      <c r="BP47" s="301">
        <f>[2]CronogFF!BL24</f>
        <v>0</v>
      </c>
      <c r="BQ47" s="302">
        <f>BP47*[2]QCI!$Y23*[2]QCI!$R23/100</f>
        <v>0</v>
      </c>
      <c r="BR47" s="302">
        <f>BP47/100*[2]QCI!$Y23*([2]QCI!$U23+[2]QCI!$W23)</f>
        <v>0</v>
      </c>
      <c r="BS47" s="303">
        <f>BQ47+BR47</f>
        <v>0</v>
      </c>
      <c r="BT47" s="301">
        <f>[2]CronogFF!BP24</f>
        <v>0</v>
      </c>
      <c r="BU47" s="302">
        <f>BT47*[2]QCI!$Y23*[2]QCI!$R23/100</f>
        <v>0</v>
      </c>
      <c r="BV47" s="302">
        <f>BT47/100*[2]QCI!$Y23*([2]QCI!$U23+[2]QCI!$W23)</f>
        <v>0</v>
      </c>
      <c r="BW47" s="303">
        <f>BU47+BV47</f>
        <v>0</v>
      </c>
      <c r="BX47" s="301">
        <f>[2]CronogFF!BT24</f>
        <v>0</v>
      </c>
      <c r="BY47" s="302">
        <f>BX47*[2]QCI!$Y23*[2]QCI!$R23/100</f>
        <v>0</v>
      </c>
      <c r="BZ47" s="302">
        <f>BX47/100*[2]QCI!$Y23*([2]QCI!$U23+[2]QCI!$W23)</f>
        <v>0</v>
      </c>
      <c r="CA47" s="303">
        <f>BY47+BZ47</f>
        <v>0</v>
      </c>
      <c r="CB47" s="301">
        <f>[2]CronogFF!BX24</f>
        <v>0</v>
      </c>
      <c r="CC47" s="302">
        <f>CB47*[2]QCI!$Y23*[2]QCI!$R23/100</f>
        <v>0</v>
      </c>
      <c r="CD47" s="302">
        <f>CB47/100*[2]QCI!$Y23*([2]QCI!$U23+[2]QCI!$W23)</f>
        <v>0</v>
      </c>
      <c r="CE47" s="303">
        <f>CC47+CD47</f>
        <v>0</v>
      </c>
      <c r="CF47" s="301">
        <f>[2]CronogFF!CB24</f>
        <v>0</v>
      </c>
      <c r="CG47" s="302">
        <f>CF47*[2]QCI!$Y23*[2]QCI!$R23/100</f>
        <v>0</v>
      </c>
      <c r="CH47" s="302">
        <f>CF47/100*[2]QCI!$Y23*([2]QCI!$U23+[2]QCI!$W23)</f>
        <v>0</v>
      </c>
      <c r="CI47" s="303">
        <f>CG47+CH47</f>
        <v>0</v>
      </c>
      <c r="CJ47" s="301">
        <f>[2]CronogFF!CF24</f>
        <v>0</v>
      </c>
      <c r="CK47" s="302">
        <f>CJ47*[2]QCI!$Y23*[2]QCI!$R23/100</f>
        <v>0</v>
      </c>
      <c r="CL47" s="302">
        <f>CJ47/100*[2]QCI!$Y23*([2]QCI!$U23+[2]QCI!$W23)</f>
        <v>0</v>
      </c>
      <c r="CM47" s="303">
        <f>CK47+CL47</f>
        <v>0</v>
      </c>
      <c r="CN47" s="301">
        <f>[2]CronogFF!CJ24</f>
        <v>0</v>
      </c>
      <c r="CO47" s="302">
        <f>CN47*[2]QCI!$Y23*[2]QCI!$R23/100</f>
        <v>0</v>
      </c>
      <c r="CP47" s="302">
        <f>CN47/100*[2]QCI!$Y23*([2]QCI!$U23+[2]QCI!$W23)</f>
        <v>0</v>
      </c>
      <c r="CQ47" s="303">
        <f>CO47+CP47</f>
        <v>0</v>
      </c>
      <c r="CR47" s="301">
        <f>[2]CronogFF!CN24</f>
        <v>0</v>
      </c>
      <c r="CS47" s="302">
        <f>CR47*[2]QCI!$Y23*[2]QCI!$R23/100</f>
        <v>0</v>
      </c>
      <c r="CT47" s="302">
        <f>CR47/100*[2]QCI!$Y23*([2]QCI!$U23+[2]QCI!$W23)</f>
        <v>0</v>
      </c>
      <c r="CU47" s="303">
        <f>CS47+CT47</f>
        <v>0</v>
      </c>
      <c r="CV47" s="301">
        <f>[2]CronogFF!CR24</f>
        <v>0</v>
      </c>
      <c r="CW47" s="302">
        <f>CV47*[2]QCI!$Y23*[2]QCI!$R23/100</f>
        <v>0</v>
      </c>
      <c r="CX47" s="302">
        <f>CV47/100*[2]QCI!$Y23*([2]QCI!$U23+[2]QCI!$W23)</f>
        <v>0</v>
      </c>
      <c r="CY47" s="303">
        <f>CW47+CX47</f>
        <v>0</v>
      </c>
      <c r="CZ47" s="301">
        <f>[2]CronogFF!CV24</f>
        <v>0</v>
      </c>
      <c r="DA47" s="302">
        <f>CZ47*[2]QCI!$Y23*[2]QCI!$R23/100</f>
        <v>0</v>
      </c>
      <c r="DB47" s="302">
        <f>CZ47/100*[2]QCI!$Y23*([2]QCI!$U23+[2]QCI!$W23)</f>
        <v>0</v>
      </c>
      <c r="DC47" s="303">
        <f>DA47+DB47</f>
        <v>0</v>
      </c>
      <c r="DD47"/>
      <c r="DE47"/>
      <c r="DF47"/>
      <c r="DG47"/>
      <c r="DH47"/>
      <c r="DI47"/>
      <c r="DJ47"/>
      <c r="DK47"/>
    </row>
    <row r="48" spans="2:115" ht="12.75" customHeight="1">
      <c r="B48" s="304"/>
      <c r="C48" s="305"/>
      <c r="D48" s="306" t="s">
        <v>1643</v>
      </c>
      <c r="E48" s="307" t="s">
        <v>1645</v>
      </c>
      <c r="F48" s="308">
        <f>IF(F49&lt;&gt;0,F47-F49,0)</f>
        <v>0</v>
      </c>
      <c r="G48" s="309"/>
      <c r="H48" s="310"/>
      <c r="I48" s="311"/>
      <c r="J48" s="311"/>
      <c r="K48" s="312"/>
      <c r="L48" s="313">
        <f t="shared" ref="L48:BW48" si="32">L47+H48</f>
        <v>0</v>
      </c>
      <c r="M48" s="313">
        <f t="shared" si="32"/>
        <v>0</v>
      </c>
      <c r="N48" s="314">
        <f t="shared" si="32"/>
        <v>0</v>
      </c>
      <c r="O48" s="315">
        <f t="shared" si="32"/>
        <v>0</v>
      </c>
      <c r="P48" s="316">
        <f t="shared" si="32"/>
        <v>0</v>
      </c>
      <c r="Q48" s="317">
        <f t="shared" si="32"/>
        <v>0</v>
      </c>
      <c r="R48" s="318">
        <f t="shared" si="32"/>
        <v>0</v>
      </c>
      <c r="S48" s="319">
        <f t="shared" si="32"/>
        <v>0</v>
      </c>
      <c r="T48" s="316">
        <f t="shared" si="32"/>
        <v>0</v>
      </c>
      <c r="U48" s="317">
        <f t="shared" si="32"/>
        <v>0</v>
      </c>
      <c r="V48" s="318">
        <f t="shared" si="32"/>
        <v>0</v>
      </c>
      <c r="W48" s="319">
        <f t="shared" si="32"/>
        <v>0</v>
      </c>
      <c r="X48" s="316">
        <f t="shared" si="32"/>
        <v>0</v>
      </c>
      <c r="Y48" s="317">
        <f t="shared" si="32"/>
        <v>0</v>
      </c>
      <c r="Z48" s="318">
        <f t="shared" si="32"/>
        <v>0</v>
      </c>
      <c r="AA48" s="319">
        <f t="shared" si="32"/>
        <v>0</v>
      </c>
      <c r="AB48" s="316">
        <f t="shared" si="32"/>
        <v>0</v>
      </c>
      <c r="AC48" s="317">
        <f t="shared" si="32"/>
        <v>0</v>
      </c>
      <c r="AD48" s="318">
        <f t="shared" si="32"/>
        <v>0</v>
      </c>
      <c r="AE48" s="319">
        <f t="shared" si="32"/>
        <v>0</v>
      </c>
      <c r="AF48" s="316">
        <f t="shared" si="32"/>
        <v>0</v>
      </c>
      <c r="AG48" s="317">
        <f t="shared" si="32"/>
        <v>0</v>
      </c>
      <c r="AH48" s="318">
        <f t="shared" si="32"/>
        <v>0</v>
      </c>
      <c r="AI48" s="319">
        <f t="shared" si="32"/>
        <v>0</v>
      </c>
      <c r="AJ48" s="316">
        <f t="shared" si="32"/>
        <v>0</v>
      </c>
      <c r="AK48" s="317">
        <f t="shared" si="32"/>
        <v>0</v>
      </c>
      <c r="AL48" s="318">
        <f t="shared" si="32"/>
        <v>0</v>
      </c>
      <c r="AM48" s="319">
        <f t="shared" si="32"/>
        <v>0</v>
      </c>
      <c r="AN48" s="316">
        <f t="shared" si="32"/>
        <v>0</v>
      </c>
      <c r="AO48" s="317">
        <f t="shared" si="32"/>
        <v>0</v>
      </c>
      <c r="AP48" s="318">
        <f t="shared" si="32"/>
        <v>0</v>
      </c>
      <c r="AQ48" s="319">
        <f t="shared" si="32"/>
        <v>0</v>
      </c>
      <c r="AR48" s="316">
        <f t="shared" si="32"/>
        <v>0</v>
      </c>
      <c r="AS48" s="317">
        <f t="shared" si="32"/>
        <v>0</v>
      </c>
      <c r="AT48" s="318">
        <f t="shared" si="32"/>
        <v>0</v>
      </c>
      <c r="AU48" s="319">
        <f t="shared" si="32"/>
        <v>0</v>
      </c>
      <c r="AV48" s="316">
        <f t="shared" si="32"/>
        <v>0</v>
      </c>
      <c r="AW48" s="317">
        <f t="shared" si="32"/>
        <v>0</v>
      </c>
      <c r="AX48" s="318">
        <f t="shared" si="32"/>
        <v>0</v>
      </c>
      <c r="AY48" s="319">
        <f t="shared" si="32"/>
        <v>0</v>
      </c>
      <c r="AZ48" s="316">
        <f t="shared" si="32"/>
        <v>0</v>
      </c>
      <c r="BA48" s="317">
        <f t="shared" si="32"/>
        <v>0</v>
      </c>
      <c r="BB48" s="318">
        <f t="shared" si="32"/>
        <v>0</v>
      </c>
      <c r="BC48" s="319">
        <f t="shared" si="32"/>
        <v>0</v>
      </c>
      <c r="BD48" s="316">
        <f t="shared" si="32"/>
        <v>0</v>
      </c>
      <c r="BE48" s="317">
        <f t="shared" si="32"/>
        <v>0</v>
      </c>
      <c r="BF48" s="318">
        <f t="shared" si="32"/>
        <v>0</v>
      </c>
      <c r="BG48" s="319">
        <f t="shared" si="32"/>
        <v>0</v>
      </c>
      <c r="BH48" s="316">
        <f t="shared" si="32"/>
        <v>0</v>
      </c>
      <c r="BI48" s="317">
        <f t="shared" si="32"/>
        <v>0</v>
      </c>
      <c r="BJ48" s="318">
        <f t="shared" si="32"/>
        <v>0</v>
      </c>
      <c r="BK48" s="319">
        <f t="shared" si="32"/>
        <v>0</v>
      </c>
      <c r="BL48" s="316">
        <f t="shared" si="32"/>
        <v>0</v>
      </c>
      <c r="BM48" s="317">
        <f t="shared" si="32"/>
        <v>0</v>
      </c>
      <c r="BN48" s="318">
        <f t="shared" si="32"/>
        <v>0</v>
      </c>
      <c r="BO48" s="319">
        <f t="shared" si="32"/>
        <v>0</v>
      </c>
      <c r="BP48" s="316">
        <f t="shared" si="32"/>
        <v>0</v>
      </c>
      <c r="BQ48" s="317">
        <f t="shared" si="32"/>
        <v>0</v>
      </c>
      <c r="BR48" s="318">
        <f t="shared" si="32"/>
        <v>0</v>
      </c>
      <c r="BS48" s="319">
        <f t="shared" si="32"/>
        <v>0</v>
      </c>
      <c r="BT48" s="316">
        <f t="shared" si="32"/>
        <v>0</v>
      </c>
      <c r="BU48" s="317">
        <f t="shared" si="32"/>
        <v>0</v>
      </c>
      <c r="BV48" s="318">
        <f t="shared" si="32"/>
        <v>0</v>
      </c>
      <c r="BW48" s="319">
        <f t="shared" si="32"/>
        <v>0</v>
      </c>
      <c r="BX48" s="316">
        <f t="shared" ref="BX48:DC48" si="33">BX47+BT48</f>
        <v>0</v>
      </c>
      <c r="BY48" s="317">
        <f t="shared" si="33"/>
        <v>0</v>
      </c>
      <c r="BZ48" s="318">
        <f t="shared" si="33"/>
        <v>0</v>
      </c>
      <c r="CA48" s="319">
        <f t="shared" si="33"/>
        <v>0</v>
      </c>
      <c r="CB48" s="316">
        <f t="shared" si="33"/>
        <v>0</v>
      </c>
      <c r="CC48" s="317">
        <f t="shared" si="33"/>
        <v>0</v>
      </c>
      <c r="CD48" s="318">
        <f t="shared" si="33"/>
        <v>0</v>
      </c>
      <c r="CE48" s="319">
        <f t="shared" si="33"/>
        <v>0</v>
      </c>
      <c r="CF48" s="316">
        <f t="shared" si="33"/>
        <v>0</v>
      </c>
      <c r="CG48" s="317">
        <f t="shared" si="33"/>
        <v>0</v>
      </c>
      <c r="CH48" s="318">
        <f t="shared" si="33"/>
        <v>0</v>
      </c>
      <c r="CI48" s="319">
        <f t="shared" si="33"/>
        <v>0</v>
      </c>
      <c r="CJ48" s="316">
        <f t="shared" si="33"/>
        <v>0</v>
      </c>
      <c r="CK48" s="317">
        <f t="shared" si="33"/>
        <v>0</v>
      </c>
      <c r="CL48" s="318">
        <f t="shared" si="33"/>
        <v>0</v>
      </c>
      <c r="CM48" s="319">
        <f t="shared" si="33"/>
        <v>0</v>
      </c>
      <c r="CN48" s="316">
        <f t="shared" si="33"/>
        <v>0</v>
      </c>
      <c r="CO48" s="317">
        <f t="shared" si="33"/>
        <v>0</v>
      </c>
      <c r="CP48" s="318">
        <f t="shared" si="33"/>
        <v>0</v>
      </c>
      <c r="CQ48" s="319">
        <f t="shared" si="33"/>
        <v>0</v>
      </c>
      <c r="CR48" s="316">
        <f t="shared" si="33"/>
        <v>0</v>
      </c>
      <c r="CS48" s="317">
        <f t="shared" si="33"/>
        <v>0</v>
      </c>
      <c r="CT48" s="318">
        <f t="shared" si="33"/>
        <v>0</v>
      </c>
      <c r="CU48" s="319">
        <f t="shared" si="33"/>
        <v>0</v>
      </c>
      <c r="CV48" s="316">
        <f t="shared" si="33"/>
        <v>0</v>
      </c>
      <c r="CW48" s="317">
        <f t="shared" si="33"/>
        <v>0</v>
      </c>
      <c r="CX48" s="318">
        <f t="shared" si="33"/>
        <v>0</v>
      </c>
      <c r="CY48" s="319">
        <f t="shared" si="33"/>
        <v>0</v>
      </c>
      <c r="CZ48" s="316">
        <f t="shared" si="33"/>
        <v>0</v>
      </c>
      <c r="DA48" s="317">
        <f t="shared" si="33"/>
        <v>0</v>
      </c>
      <c r="DB48" s="318">
        <f t="shared" si="33"/>
        <v>0</v>
      </c>
      <c r="DC48" s="319">
        <f t="shared" si="33"/>
        <v>0</v>
      </c>
      <c r="DD48"/>
      <c r="DE48"/>
      <c r="DF48"/>
      <c r="DG48"/>
      <c r="DH48"/>
      <c r="DI48"/>
      <c r="DJ48"/>
      <c r="DK48"/>
    </row>
    <row r="49" spans="2:115" ht="12.75" customHeight="1">
      <c r="B49" s="304"/>
      <c r="C49" s="305"/>
      <c r="D49" s="320" t="s">
        <v>1646</v>
      </c>
      <c r="E49" s="321" t="s">
        <v>1647</v>
      </c>
      <c r="F49" s="322"/>
      <c r="G49" s="323">
        <f>IF(F49=0,0,F49/F$91)</f>
        <v>0</v>
      </c>
      <c r="H49" s="324"/>
      <c r="I49" s="325"/>
      <c r="J49" s="325"/>
      <c r="K49" s="326"/>
      <c r="L49" s="327">
        <f>IF(O49&lt;&gt;0,(O49/$F49)*100,0)</f>
        <v>0</v>
      </c>
      <c r="M49" s="327">
        <f>ROUND(O49*[2]QCI!$R$15,2)</f>
        <v>0</v>
      </c>
      <c r="N49" s="328">
        <f>O49-M49</f>
        <v>0</v>
      </c>
      <c r="O49" s="329"/>
      <c r="P49" s="330">
        <f>IF(S49&lt;&gt;0,(S49/$F49)*100,0)</f>
        <v>0</v>
      </c>
      <c r="Q49" s="327">
        <f>ROUND(S49*[2]QCI!$R$15,2)</f>
        <v>0</v>
      </c>
      <c r="R49" s="327">
        <f>S49-Q49</f>
        <v>0</v>
      </c>
      <c r="S49" s="329"/>
      <c r="T49" s="330">
        <f>IF(W49&lt;&gt;0,(W49/$F49)*100,0)</f>
        <v>0</v>
      </c>
      <c r="U49" s="327">
        <f>ROUND(W49*[2]QCI!$R$15,2)</f>
        <v>0</v>
      </c>
      <c r="V49" s="327">
        <f>W49-U49</f>
        <v>0</v>
      </c>
      <c r="W49" s="329"/>
      <c r="X49" s="330">
        <f>IF(AA49&lt;&gt;0,(AA49/$F49)*100,0)</f>
        <v>0</v>
      </c>
      <c r="Y49" s="327">
        <f>ROUND(AA49*[2]QCI!$R$15,2)</f>
        <v>0</v>
      </c>
      <c r="Z49" s="327">
        <f>AA49-Y49</f>
        <v>0</v>
      </c>
      <c r="AA49" s="329"/>
      <c r="AB49" s="330">
        <f>IF(AE49&lt;&gt;0,(AE49/$F49)*100,0)</f>
        <v>0</v>
      </c>
      <c r="AC49" s="327">
        <f>ROUND(AE49*[2]QCI!$R$15,2)</f>
        <v>0</v>
      </c>
      <c r="AD49" s="327">
        <f>AE49-AC49</f>
        <v>0</v>
      </c>
      <c r="AE49" s="329"/>
      <c r="AF49" s="330">
        <f>IF(AI49&lt;&gt;0,(AI49/$F49)*100,0)</f>
        <v>0</v>
      </c>
      <c r="AG49" s="327">
        <f>ROUND(AI49*[2]QCI!$R$15,2)</f>
        <v>0</v>
      </c>
      <c r="AH49" s="327">
        <f>AI49-AG49</f>
        <v>0</v>
      </c>
      <c r="AI49" s="329"/>
      <c r="AJ49" s="330">
        <f>IF(AM49&lt;&gt;0,(AM49/$F49)*100,0)</f>
        <v>0</v>
      </c>
      <c r="AK49" s="327">
        <f>ROUND(AM49*[2]QCI!$R$15,2)</f>
        <v>0</v>
      </c>
      <c r="AL49" s="327">
        <f>AM49-AK49</f>
        <v>0</v>
      </c>
      <c r="AM49" s="329"/>
      <c r="AN49" s="330">
        <f>IF(AQ49&lt;&gt;0,(AQ49/$F49)*100,0)</f>
        <v>0</v>
      </c>
      <c r="AO49" s="327">
        <f>ROUND(AQ49*[2]QCI!$R$15,2)</f>
        <v>0</v>
      </c>
      <c r="AP49" s="327">
        <f>AQ49-AO49</f>
        <v>0</v>
      </c>
      <c r="AQ49" s="329"/>
      <c r="AR49" s="330">
        <f>IF(AU49&lt;&gt;0,(AU49/$F49)*100,0)</f>
        <v>0</v>
      </c>
      <c r="AS49" s="327">
        <f>ROUND(AU49*[2]QCI!$R$15,2)</f>
        <v>0</v>
      </c>
      <c r="AT49" s="327">
        <f>AU49-AS49</f>
        <v>0</v>
      </c>
      <c r="AU49" s="329"/>
      <c r="AV49" s="330">
        <f>IF(AY49&lt;&gt;0,(AY49/$F49)*100,0)</f>
        <v>0</v>
      </c>
      <c r="AW49" s="327">
        <f>ROUND(AY49*[2]QCI!$R$15,2)</f>
        <v>0</v>
      </c>
      <c r="AX49" s="327">
        <f>AY49-AW49</f>
        <v>0</v>
      </c>
      <c r="AY49" s="329"/>
      <c r="AZ49" s="330">
        <f>IF(BC49&lt;&gt;0,(BC49/$F49)*100,0)</f>
        <v>0</v>
      </c>
      <c r="BA49" s="327">
        <f>ROUND(BC49*[2]QCI!$R$15,2)</f>
        <v>0</v>
      </c>
      <c r="BB49" s="327">
        <f>BC49-BA49</f>
        <v>0</v>
      </c>
      <c r="BC49" s="329"/>
      <c r="BD49" s="330">
        <f>IF(BG49&lt;&gt;0,(BG49/$F49)*100,0)</f>
        <v>0</v>
      </c>
      <c r="BE49" s="327">
        <f>ROUND(BG49*[2]QCI!$R$15,2)</f>
        <v>0</v>
      </c>
      <c r="BF49" s="327">
        <f>BG49-BE49</f>
        <v>0</v>
      </c>
      <c r="BG49" s="329"/>
      <c r="BH49" s="330">
        <f>IF(BK49&lt;&gt;0,(BK49/$F49)*100,0)</f>
        <v>0</v>
      </c>
      <c r="BI49" s="327">
        <f>ROUND(BK49*[2]QCI!$R$15,2)</f>
        <v>0</v>
      </c>
      <c r="BJ49" s="327">
        <f>BK49-BI49</f>
        <v>0</v>
      </c>
      <c r="BK49" s="329"/>
      <c r="BL49" s="330">
        <f>IF(BO49&lt;&gt;0,(BO49/$F49)*100,0)</f>
        <v>0</v>
      </c>
      <c r="BM49" s="327">
        <f>ROUND(BO49*[2]QCI!$R$15,2)</f>
        <v>0</v>
      </c>
      <c r="BN49" s="327">
        <f>BO49-BM49</f>
        <v>0</v>
      </c>
      <c r="BO49" s="329"/>
      <c r="BP49" s="330">
        <f>IF(BS49&lt;&gt;0,(BS49/$F49)*100,0)</f>
        <v>0</v>
      </c>
      <c r="BQ49" s="327">
        <f>ROUND(BS49*[2]QCI!$R$15,2)</f>
        <v>0</v>
      </c>
      <c r="BR49" s="327">
        <f>BS49-BQ49</f>
        <v>0</v>
      </c>
      <c r="BS49" s="329"/>
      <c r="BT49" s="330">
        <f>IF(BW49&lt;&gt;0,(BW49/$F49)*100,0)</f>
        <v>0</v>
      </c>
      <c r="BU49" s="327">
        <f>ROUND(BW49*[2]QCI!$R$15,2)</f>
        <v>0</v>
      </c>
      <c r="BV49" s="327">
        <f>BW49-BU49</f>
        <v>0</v>
      </c>
      <c r="BW49" s="329"/>
      <c r="BX49" s="330">
        <f>IF(CA49&lt;&gt;0,(CA49/$F49)*100,0)</f>
        <v>0</v>
      </c>
      <c r="BY49" s="327">
        <f>ROUND(CA49*[2]QCI!$R$15,2)</f>
        <v>0</v>
      </c>
      <c r="BZ49" s="327">
        <f>CA49-BY49</f>
        <v>0</v>
      </c>
      <c r="CA49" s="329"/>
      <c r="CB49" s="330">
        <f>IF(CE49&lt;&gt;0,(CE49/$F49)*100,0)</f>
        <v>0</v>
      </c>
      <c r="CC49" s="327">
        <f>ROUND(CE49*[2]QCI!$R$15,2)</f>
        <v>0</v>
      </c>
      <c r="CD49" s="327">
        <f>CE49-CC49</f>
        <v>0</v>
      </c>
      <c r="CE49" s="329"/>
      <c r="CF49" s="330">
        <f>IF(CI49&lt;&gt;0,(CI49/$F49)*100,0)</f>
        <v>0</v>
      </c>
      <c r="CG49" s="327">
        <f>ROUND(CI49*[2]QCI!$R$15,2)</f>
        <v>0</v>
      </c>
      <c r="CH49" s="327">
        <f>CI49-CG49</f>
        <v>0</v>
      </c>
      <c r="CI49" s="329"/>
      <c r="CJ49" s="330">
        <f>IF(CM49&lt;&gt;0,(CM49/$F49)*100,0)</f>
        <v>0</v>
      </c>
      <c r="CK49" s="327">
        <f>ROUND(CM49*[2]QCI!$R$15,2)</f>
        <v>0</v>
      </c>
      <c r="CL49" s="327">
        <f>CM49-CK49</f>
        <v>0</v>
      </c>
      <c r="CM49" s="329"/>
      <c r="CN49" s="330">
        <f>IF(CQ49&lt;&gt;0,(CQ49/$F49)*100,0)</f>
        <v>0</v>
      </c>
      <c r="CO49" s="327">
        <f>ROUND(CQ49*[2]QCI!$R$15,2)</f>
        <v>0</v>
      </c>
      <c r="CP49" s="327">
        <f>CQ49-CO49</f>
        <v>0</v>
      </c>
      <c r="CQ49" s="329"/>
      <c r="CR49" s="330">
        <f>IF(CU49&lt;&gt;0,(CU49/$F49)*100,0)</f>
        <v>0</v>
      </c>
      <c r="CS49" s="327">
        <f>ROUND(CU49*[2]QCI!$R$15,2)</f>
        <v>0</v>
      </c>
      <c r="CT49" s="327">
        <f>CU49-CS49</f>
        <v>0</v>
      </c>
      <c r="CU49" s="329"/>
      <c r="CV49" s="330">
        <f>IF(CY49&lt;&gt;0,(CY49/$F49)*100,0)</f>
        <v>0</v>
      </c>
      <c r="CW49" s="327">
        <f>ROUND(CY49*[2]QCI!$R$15,2)</f>
        <v>0</v>
      </c>
      <c r="CX49" s="327">
        <f>CY49-CW49</f>
        <v>0</v>
      </c>
      <c r="CY49" s="329"/>
      <c r="CZ49" s="330">
        <f>IF(DC49&lt;&gt;0,(DC49/$F49)*100,0)</f>
        <v>0</v>
      </c>
      <c r="DA49" s="327">
        <f>ROUND(DC49*[2]QCI!$R$15,2)</f>
        <v>0</v>
      </c>
      <c r="DB49" s="327">
        <f>DC49-DA49</f>
        <v>0</v>
      </c>
      <c r="DC49" s="329"/>
      <c r="DD49"/>
      <c r="DE49"/>
      <c r="DF49"/>
      <c r="DG49"/>
      <c r="DH49"/>
      <c r="DI49"/>
      <c r="DJ49"/>
      <c r="DK49"/>
    </row>
    <row r="50" spans="2:115" ht="12.75" customHeight="1">
      <c r="B50" s="343"/>
      <c r="C50" s="305"/>
      <c r="D50" s="331" t="s">
        <v>1648</v>
      </c>
      <c r="E50" s="332" t="s">
        <v>1649</v>
      </c>
      <c r="F50" s="333">
        <f>IF(F49=0,F47,F49)</f>
        <v>31416.74</v>
      </c>
      <c r="G50" s="334"/>
      <c r="H50" s="335"/>
      <c r="I50" s="336"/>
      <c r="J50" s="336"/>
      <c r="K50" s="337"/>
      <c r="L50" s="338">
        <f t="shared" ref="L50:BW50" si="34">L49+H50</f>
        <v>0</v>
      </c>
      <c r="M50" s="338">
        <f t="shared" si="34"/>
        <v>0</v>
      </c>
      <c r="N50" s="339">
        <f t="shared" si="34"/>
        <v>0</v>
      </c>
      <c r="O50" s="340">
        <f t="shared" si="34"/>
        <v>0</v>
      </c>
      <c r="P50" s="341">
        <f t="shared" si="34"/>
        <v>0</v>
      </c>
      <c r="Q50" s="338">
        <f t="shared" si="34"/>
        <v>0</v>
      </c>
      <c r="R50" s="338">
        <f t="shared" si="34"/>
        <v>0</v>
      </c>
      <c r="S50" s="340">
        <f t="shared" si="34"/>
        <v>0</v>
      </c>
      <c r="T50" s="341">
        <f t="shared" si="34"/>
        <v>0</v>
      </c>
      <c r="U50" s="338">
        <f t="shared" si="34"/>
        <v>0</v>
      </c>
      <c r="V50" s="338">
        <f t="shared" si="34"/>
        <v>0</v>
      </c>
      <c r="W50" s="340">
        <f t="shared" si="34"/>
        <v>0</v>
      </c>
      <c r="X50" s="341">
        <f t="shared" si="34"/>
        <v>0</v>
      </c>
      <c r="Y50" s="338">
        <f t="shared" si="34"/>
        <v>0</v>
      </c>
      <c r="Z50" s="338">
        <f t="shared" si="34"/>
        <v>0</v>
      </c>
      <c r="AA50" s="340">
        <f t="shared" si="34"/>
        <v>0</v>
      </c>
      <c r="AB50" s="341">
        <f t="shared" si="34"/>
        <v>0</v>
      </c>
      <c r="AC50" s="338">
        <f t="shared" si="34"/>
        <v>0</v>
      </c>
      <c r="AD50" s="338">
        <f t="shared" si="34"/>
        <v>0</v>
      </c>
      <c r="AE50" s="340">
        <f t="shared" si="34"/>
        <v>0</v>
      </c>
      <c r="AF50" s="341">
        <f t="shared" si="34"/>
        <v>0</v>
      </c>
      <c r="AG50" s="338">
        <f t="shared" si="34"/>
        <v>0</v>
      </c>
      <c r="AH50" s="338">
        <f t="shared" si="34"/>
        <v>0</v>
      </c>
      <c r="AI50" s="340">
        <f t="shared" si="34"/>
        <v>0</v>
      </c>
      <c r="AJ50" s="341">
        <f t="shared" si="34"/>
        <v>0</v>
      </c>
      <c r="AK50" s="338">
        <f t="shared" si="34"/>
        <v>0</v>
      </c>
      <c r="AL50" s="338">
        <f t="shared" si="34"/>
        <v>0</v>
      </c>
      <c r="AM50" s="340">
        <f t="shared" si="34"/>
        <v>0</v>
      </c>
      <c r="AN50" s="341">
        <f t="shared" si="34"/>
        <v>0</v>
      </c>
      <c r="AO50" s="338">
        <f t="shared" si="34"/>
        <v>0</v>
      </c>
      <c r="AP50" s="338">
        <f t="shared" si="34"/>
        <v>0</v>
      </c>
      <c r="AQ50" s="340">
        <f t="shared" si="34"/>
        <v>0</v>
      </c>
      <c r="AR50" s="341">
        <f t="shared" si="34"/>
        <v>0</v>
      </c>
      <c r="AS50" s="338">
        <f t="shared" si="34"/>
        <v>0</v>
      </c>
      <c r="AT50" s="338">
        <f t="shared" si="34"/>
        <v>0</v>
      </c>
      <c r="AU50" s="340">
        <f t="shared" si="34"/>
        <v>0</v>
      </c>
      <c r="AV50" s="341">
        <f t="shared" si="34"/>
        <v>0</v>
      </c>
      <c r="AW50" s="338">
        <f t="shared" si="34"/>
        <v>0</v>
      </c>
      <c r="AX50" s="338">
        <f t="shared" si="34"/>
        <v>0</v>
      </c>
      <c r="AY50" s="340">
        <f t="shared" si="34"/>
        <v>0</v>
      </c>
      <c r="AZ50" s="341">
        <f t="shared" si="34"/>
        <v>0</v>
      </c>
      <c r="BA50" s="338">
        <f t="shared" si="34"/>
        <v>0</v>
      </c>
      <c r="BB50" s="338">
        <f t="shared" si="34"/>
        <v>0</v>
      </c>
      <c r="BC50" s="340">
        <f t="shared" si="34"/>
        <v>0</v>
      </c>
      <c r="BD50" s="341">
        <f t="shared" si="34"/>
        <v>0</v>
      </c>
      <c r="BE50" s="338">
        <f t="shared" si="34"/>
        <v>0</v>
      </c>
      <c r="BF50" s="338">
        <f t="shared" si="34"/>
        <v>0</v>
      </c>
      <c r="BG50" s="340">
        <f t="shared" si="34"/>
        <v>0</v>
      </c>
      <c r="BH50" s="341">
        <f t="shared" si="34"/>
        <v>0</v>
      </c>
      <c r="BI50" s="338">
        <f t="shared" si="34"/>
        <v>0</v>
      </c>
      <c r="BJ50" s="338">
        <f t="shared" si="34"/>
        <v>0</v>
      </c>
      <c r="BK50" s="340">
        <f t="shared" si="34"/>
        <v>0</v>
      </c>
      <c r="BL50" s="341">
        <f t="shared" si="34"/>
        <v>0</v>
      </c>
      <c r="BM50" s="338">
        <f t="shared" si="34"/>
        <v>0</v>
      </c>
      <c r="BN50" s="338">
        <f t="shared" si="34"/>
        <v>0</v>
      </c>
      <c r="BO50" s="340">
        <f t="shared" si="34"/>
        <v>0</v>
      </c>
      <c r="BP50" s="341">
        <f t="shared" si="34"/>
        <v>0</v>
      </c>
      <c r="BQ50" s="338">
        <f t="shared" si="34"/>
        <v>0</v>
      </c>
      <c r="BR50" s="338">
        <f t="shared" si="34"/>
        <v>0</v>
      </c>
      <c r="BS50" s="340">
        <f t="shared" si="34"/>
        <v>0</v>
      </c>
      <c r="BT50" s="341">
        <f t="shared" si="34"/>
        <v>0</v>
      </c>
      <c r="BU50" s="338">
        <f t="shared" si="34"/>
        <v>0</v>
      </c>
      <c r="BV50" s="338">
        <f t="shared" si="34"/>
        <v>0</v>
      </c>
      <c r="BW50" s="340">
        <f t="shared" si="34"/>
        <v>0</v>
      </c>
      <c r="BX50" s="341">
        <f t="shared" ref="BX50:DC50" si="35">BX49+BT50</f>
        <v>0</v>
      </c>
      <c r="BY50" s="338">
        <f t="shared" si="35"/>
        <v>0</v>
      </c>
      <c r="BZ50" s="338">
        <f t="shared" si="35"/>
        <v>0</v>
      </c>
      <c r="CA50" s="340">
        <f t="shared" si="35"/>
        <v>0</v>
      </c>
      <c r="CB50" s="341">
        <f t="shared" si="35"/>
        <v>0</v>
      </c>
      <c r="CC50" s="338">
        <f t="shared" si="35"/>
        <v>0</v>
      </c>
      <c r="CD50" s="338">
        <f t="shared" si="35"/>
        <v>0</v>
      </c>
      <c r="CE50" s="340">
        <f t="shared" si="35"/>
        <v>0</v>
      </c>
      <c r="CF50" s="341">
        <f t="shared" si="35"/>
        <v>0</v>
      </c>
      <c r="CG50" s="338">
        <f t="shared" si="35"/>
        <v>0</v>
      </c>
      <c r="CH50" s="338">
        <f t="shared" si="35"/>
        <v>0</v>
      </c>
      <c r="CI50" s="340">
        <f t="shared" si="35"/>
        <v>0</v>
      </c>
      <c r="CJ50" s="341">
        <f t="shared" si="35"/>
        <v>0</v>
      </c>
      <c r="CK50" s="338">
        <f t="shared" si="35"/>
        <v>0</v>
      </c>
      <c r="CL50" s="338">
        <f t="shared" si="35"/>
        <v>0</v>
      </c>
      <c r="CM50" s="340">
        <f t="shared" si="35"/>
        <v>0</v>
      </c>
      <c r="CN50" s="341">
        <f t="shared" si="35"/>
        <v>0</v>
      </c>
      <c r="CO50" s="338">
        <f t="shared" si="35"/>
        <v>0</v>
      </c>
      <c r="CP50" s="338">
        <f t="shared" si="35"/>
        <v>0</v>
      </c>
      <c r="CQ50" s="340">
        <f t="shared" si="35"/>
        <v>0</v>
      </c>
      <c r="CR50" s="341">
        <f t="shared" si="35"/>
        <v>0</v>
      </c>
      <c r="CS50" s="338">
        <f t="shared" si="35"/>
        <v>0</v>
      </c>
      <c r="CT50" s="338">
        <f t="shared" si="35"/>
        <v>0</v>
      </c>
      <c r="CU50" s="340">
        <f t="shared" si="35"/>
        <v>0</v>
      </c>
      <c r="CV50" s="341">
        <f t="shared" si="35"/>
        <v>0</v>
      </c>
      <c r="CW50" s="338">
        <f t="shared" si="35"/>
        <v>0</v>
      </c>
      <c r="CX50" s="338">
        <f t="shared" si="35"/>
        <v>0</v>
      </c>
      <c r="CY50" s="340">
        <f t="shared" si="35"/>
        <v>0</v>
      </c>
      <c r="CZ50" s="341">
        <f t="shared" si="35"/>
        <v>0</v>
      </c>
      <c r="DA50" s="338">
        <f t="shared" si="35"/>
        <v>0</v>
      </c>
      <c r="DB50" s="338">
        <f t="shared" si="35"/>
        <v>0</v>
      </c>
      <c r="DC50" s="340">
        <f t="shared" si="35"/>
        <v>0</v>
      </c>
      <c r="DD50"/>
      <c r="DE50"/>
      <c r="DF50"/>
      <c r="DG50"/>
      <c r="DH50"/>
      <c r="DI50"/>
      <c r="DJ50"/>
      <c r="DK50"/>
    </row>
    <row r="51" spans="2:115" ht="12.75" customHeight="1">
      <c r="B51" s="288">
        <v>10</v>
      </c>
      <c r="C51" s="344" t="str">
        <f>[2]QCI!C24</f>
        <v>Serviços de Parques e Jardins</v>
      </c>
      <c r="D51" s="290" t="s">
        <v>1643</v>
      </c>
      <c r="E51" s="291" t="s">
        <v>1644</v>
      </c>
      <c r="F51" s="292">
        <f>CRONOFF!F25</f>
        <v>6377.9699999999993</v>
      </c>
      <c r="G51" s="293">
        <f>[3]CRONFF!G25</f>
        <v>1.1514536151675059E-3</v>
      </c>
      <c r="H51" s="294"/>
      <c r="I51" s="295"/>
      <c r="J51" s="295"/>
      <c r="K51" s="296"/>
      <c r="L51" s="297">
        <f>[2]CronogFF!H25</f>
        <v>0</v>
      </c>
      <c r="M51" s="298">
        <f>L51*[2]QCI!$Y24*[2]QCI!$R24/100</f>
        <v>0</v>
      </c>
      <c r="N51" s="299">
        <f>L51/100*[2]QCI!$Y24*([2]QCI!$U24+[2]QCI!$W24)</f>
        <v>0</v>
      </c>
      <c r="O51" s="300">
        <f>M51+N51</f>
        <v>0</v>
      </c>
      <c r="P51" s="301">
        <f>[2]CronogFF!L25</f>
        <v>0</v>
      </c>
      <c r="Q51" s="302">
        <f>P51*[2]QCI!$Y24*[2]QCI!$R24/100</f>
        <v>0</v>
      </c>
      <c r="R51" s="302">
        <f>P51/100*[2]QCI!$Y24*([2]QCI!$U24+[2]QCI!$W24)</f>
        <v>0</v>
      </c>
      <c r="S51" s="303">
        <f>Q51+R51</f>
        <v>0</v>
      </c>
      <c r="T51" s="301">
        <f>[2]CronogFF!P25</f>
        <v>0</v>
      </c>
      <c r="U51" s="302">
        <f>T51*[2]QCI!$Y24*[2]QCI!$R24/100</f>
        <v>0</v>
      </c>
      <c r="V51" s="302">
        <f>T51/100*[2]QCI!$Y24*([2]QCI!$U24+[2]QCI!$W24)</f>
        <v>0</v>
      </c>
      <c r="W51" s="303">
        <f>U51+V51</f>
        <v>0</v>
      </c>
      <c r="X51" s="301">
        <f>[2]CronogFF!T25</f>
        <v>0</v>
      </c>
      <c r="Y51" s="302">
        <f>X51*[2]QCI!$Y24*[2]QCI!$R24/100</f>
        <v>0</v>
      </c>
      <c r="Z51" s="302">
        <f>X51/100*[2]QCI!$Y24*([2]QCI!$U24+[2]QCI!$W24)</f>
        <v>0</v>
      </c>
      <c r="AA51" s="303">
        <f>Y51+Z51</f>
        <v>0</v>
      </c>
      <c r="AB51" s="301">
        <f>[2]CronogFF!X25</f>
        <v>0</v>
      </c>
      <c r="AC51" s="302">
        <f>AB51*[2]QCI!$Y24*[2]QCI!$R24/100</f>
        <v>0</v>
      </c>
      <c r="AD51" s="302">
        <f>AB51/100*[2]QCI!$Y24*([2]QCI!$U24+[2]QCI!$W24)</f>
        <v>0</v>
      </c>
      <c r="AE51" s="303">
        <f>AC51+AD51</f>
        <v>0</v>
      </c>
      <c r="AF51" s="301">
        <f>[2]CronogFF!AB25</f>
        <v>0</v>
      </c>
      <c r="AG51" s="302">
        <f>AF51*[2]QCI!$Y24*[2]QCI!$R24/100</f>
        <v>0</v>
      </c>
      <c r="AH51" s="302">
        <f>AF51/100*[2]QCI!$Y24*([2]QCI!$U24+[2]QCI!$W24)</f>
        <v>0</v>
      </c>
      <c r="AI51" s="303">
        <f>AG51+AH51</f>
        <v>0</v>
      </c>
      <c r="AJ51" s="301">
        <f>[2]CronogFF!AF25</f>
        <v>0</v>
      </c>
      <c r="AK51" s="302">
        <f>AJ51*[2]QCI!$Y24*[2]QCI!$R24/100</f>
        <v>0</v>
      </c>
      <c r="AL51" s="302">
        <f>AJ51/100*[2]QCI!$Y24*([2]QCI!$U24+[2]QCI!$W24)</f>
        <v>0</v>
      </c>
      <c r="AM51" s="303">
        <f>AK51+AL51</f>
        <v>0</v>
      </c>
      <c r="AN51" s="301">
        <f>[2]CronogFF!AJ25</f>
        <v>0</v>
      </c>
      <c r="AO51" s="302">
        <f>AN51*[2]QCI!$Y24*[2]QCI!$R24/100</f>
        <v>0</v>
      </c>
      <c r="AP51" s="302">
        <f>AN51/100*[2]QCI!$Y24*([2]QCI!$U24+[2]QCI!$W24)</f>
        <v>0</v>
      </c>
      <c r="AQ51" s="303">
        <f>AO51+AP51</f>
        <v>0</v>
      </c>
      <c r="AR51" s="301">
        <f>[2]CronogFF!AN25</f>
        <v>0</v>
      </c>
      <c r="AS51" s="302">
        <f>AR51*[2]QCI!$Y24*[2]QCI!$R24/100</f>
        <v>0</v>
      </c>
      <c r="AT51" s="302">
        <f>AR51/100*[2]QCI!$Y24*([2]QCI!$U24+[2]QCI!$W24)</f>
        <v>0</v>
      </c>
      <c r="AU51" s="303">
        <f>AS51+AT51</f>
        <v>0</v>
      </c>
      <c r="AV51" s="301">
        <f>[2]CronogFF!AR25</f>
        <v>0</v>
      </c>
      <c r="AW51" s="302">
        <f>AV51*[2]QCI!$Y24*[2]QCI!$R24/100</f>
        <v>0</v>
      </c>
      <c r="AX51" s="302">
        <f>AV51/100*[2]QCI!$Y24*([2]QCI!$U24+[2]QCI!$W24)</f>
        <v>0</v>
      </c>
      <c r="AY51" s="303">
        <f>AW51+AX51</f>
        <v>0</v>
      </c>
      <c r="AZ51" s="301">
        <f>[2]CronogFF!AV25</f>
        <v>0</v>
      </c>
      <c r="BA51" s="302">
        <f>AZ51*[2]QCI!$Y24*[2]QCI!$R24/100</f>
        <v>0</v>
      </c>
      <c r="BB51" s="302">
        <f>AZ51/100*[2]QCI!$Y24*([2]QCI!$U24+[2]QCI!$W24)</f>
        <v>0</v>
      </c>
      <c r="BC51" s="303">
        <f>BA51+BB51</f>
        <v>0</v>
      </c>
      <c r="BD51" s="301">
        <f>[2]CronogFF!AZ25</f>
        <v>0</v>
      </c>
      <c r="BE51" s="302">
        <f>BD51*[2]QCI!$Y24*[2]QCI!$R24/100</f>
        <v>0</v>
      </c>
      <c r="BF51" s="302">
        <f>BD51/100*[2]QCI!$Y24*([2]QCI!$U24+[2]QCI!$W24)</f>
        <v>0</v>
      </c>
      <c r="BG51" s="303">
        <f>BE51+BF51</f>
        <v>0</v>
      </c>
      <c r="BH51" s="301">
        <f>[2]CronogFF!BD25</f>
        <v>0</v>
      </c>
      <c r="BI51" s="302">
        <f>BH51*[2]QCI!$Y24*[2]QCI!$R24/100</f>
        <v>0</v>
      </c>
      <c r="BJ51" s="302">
        <f>BH51/100*[2]QCI!$Y24*([2]QCI!$U24+[2]QCI!$W24)</f>
        <v>0</v>
      </c>
      <c r="BK51" s="303">
        <f>BI51+BJ51</f>
        <v>0</v>
      </c>
      <c r="BL51" s="301">
        <f>[2]CronogFF!BH25</f>
        <v>0</v>
      </c>
      <c r="BM51" s="302">
        <f>BL51*[2]QCI!$Y24*[2]QCI!$R24/100</f>
        <v>0</v>
      </c>
      <c r="BN51" s="302">
        <f>BL51/100*[2]QCI!$Y24*([2]QCI!$U24+[2]QCI!$W24)</f>
        <v>0</v>
      </c>
      <c r="BO51" s="303">
        <f>BM51+BN51</f>
        <v>0</v>
      </c>
      <c r="BP51" s="301">
        <f>[2]CronogFF!BL25</f>
        <v>0</v>
      </c>
      <c r="BQ51" s="302">
        <f>BP51*[2]QCI!$Y24*[2]QCI!$R24/100</f>
        <v>0</v>
      </c>
      <c r="BR51" s="302">
        <f>BP51/100*[2]QCI!$Y24*([2]QCI!$U24+[2]QCI!$W24)</f>
        <v>0</v>
      </c>
      <c r="BS51" s="303">
        <f>BQ51+BR51</f>
        <v>0</v>
      </c>
      <c r="BT51" s="301">
        <f>[2]CronogFF!BP25</f>
        <v>0</v>
      </c>
      <c r="BU51" s="302">
        <f>BT51*[2]QCI!$Y24*[2]QCI!$R24/100</f>
        <v>0</v>
      </c>
      <c r="BV51" s="302">
        <f>BT51/100*[2]QCI!$Y24*([2]QCI!$U24+[2]QCI!$W24)</f>
        <v>0</v>
      </c>
      <c r="BW51" s="303">
        <f>BU51+BV51</f>
        <v>0</v>
      </c>
      <c r="BX51" s="301">
        <f>[2]CronogFF!BT25</f>
        <v>0</v>
      </c>
      <c r="BY51" s="302">
        <f>BX51*[2]QCI!$Y24*[2]QCI!$R24/100</f>
        <v>0</v>
      </c>
      <c r="BZ51" s="302">
        <f>BX51/100*[2]QCI!$Y24*([2]QCI!$U24+[2]QCI!$W24)</f>
        <v>0</v>
      </c>
      <c r="CA51" s="303">
        <f>BY51+BZ51</f>
        <v>0</v>
      </c>
      <c r="CB51" s="301">
        <f>[2]CronogFF!BX25</f>
        <v>0</v>
      </c>
      <c r="CC51" s="302">
        <f>CB51*[2]QCI!$Y24*[2]QCI!$R24/100</f>
        <v>0</v>
      </c>
      <c r="CD51" s="302">
        <f>CB51/100*[2]QCI!$Y24*([2]QCI!$U24+[2]QCI!$W24)</f>
        <v>0</v>
      </c>
      <c r="CE51" s="303">
        <f>CC51+CD51</f>
        <v>0</v>
      </c>
      <c r="CF51" s="301">
        <f>[2]CronogFF!CB25</f>
        <v>0</v>
      </c>
      <c r="CG51" s="302">
        <f>CF51*[2]QCI!$Y24*[2]QCI!$R24/100</f>
        <v>0</v>
      </c>
      <c r="CH51" s="302">
        <f>CF51/100*[2]QCI!$Y24*([2]QCI!$U24+[2]QCI!$W24)</f>
        <v>0</v>
      </c>
      <c r="CI51" s="303">
        <f>CG51+CH51</f>
        <v>0</v>
      </c>
      <c r="CJ51" s="301">
        <f>[2]CronogFF!CF25</f>
        <v>0</v>
      </c>
      <c r="CK51" s="302">
        <f>CJ51*[2]QCI!$Y24*[2]QCI!$R24/100</f>
        <v>0</v>
      </c>
      <c r="CL51" s="302">
        <f>CJ51/100*[2]QCI!$Y24*([2]QCI!$U24+[2]QCI!$W24)</f>
        <v>0</v>
      </c>
      <c r="CM51" s="303">
        <f>CK51+CL51</f>
        <v>0</v>
      </c>
      <c r="CN51" s="301">
        <f>[2]CronogFF!CJ25</f>
        <v>0</v>
      </c>
      <c r="CO51" s="302">
        <f>CN51*[2]QCI!$Y24*[2]QCI!$R24/100</f>
        <v>0</v>
      </c>
      <c r="CP51" s="302">
        <f>CN51/100*[2]QCI!$Y24*([2]QCI!$U24+[2]QCI!$W24)</f>
        <v>0</v>
      </c>
      <c r="CQ51" s="303">
        <f>CO51+CP51</f>
        <v>0</v>
      </c>
      <c r="CR51" s="301">
        <f>[2]CronogFF!CN25</f>
        <v>0</v>
      </c>
      <c r="CS51" s="302">
        <f>CR51*[2]QCI!$Y24*[2]QCI!$R24/100</f>
        <v>0</v>
      </c>
      <c r="CT51" s="302">
        <f>CR51/100*[2]QCI!$Y24*([2]QCI!$U24+[2]QCI!$W24)</f>
        <v>0</v>
      </c>
      <c r="CU51" s="303">
        <f>CS51+CT51</f>
        <v>0</v>
      </c>
      <c r="CV51" s="301">
        <f>[2]CronogFF!CR25</f>
        <v>0</v>
      </c>
      <c r="CW51" s="302">
        <f>CV51*[2]QCI!$Y24*[2]QCI!$R24/100</f>
        <v>0</v>
      </c>
      <c r="CX51" s="302">
        <f>CV51/100*[2]QCI!$Y24*([2]QCI!$U24+[2]QCI!$W24)</f>
        <v>0</v>
      </c>
      <c r="CY51" s="303">
        <f>CW51+CX51</f>
        <v>0</v>
      </c>
      <c r="CZ51" s="301">
        <f>[2]CronogFF!CV25</f>
        <v>0</v>
      </c>
      <c r="DA51" s="302">
        <f>CZ51*[2]QCI!$Y24*[2]QCI!$R24/100</f>
        <v>0</v>
      </c>
      <c r="DB51" s="302">
        <f>CZ51/100*[2]QCI!$Y24*([2]QCI!$U24+[2]QCI!$W24)</f>
        <v>0</v>
      </c>
      <c r="DC51" s="303">
        <f>DA51+DB51</f>
        <v>0</v>
      </c>
      <c r="DD51"/>
      <c r="DE51"/>
      <c r="DF51"/>
      <c r="DG51"/>
      <c r="DH51"/>
      <c r="DI51"/>
      <c r="DJ51"/>
      <c r="DK51"/>
    </row>
    <row r="52" spans="2:115" ht="12.75" customHeight="1">
      <c r="B52" s="304"/>
      <c r="C52" s="305"/>
      <c r="D52" s="306" t="s">
        <v>1643</v>
      </c>
      <c r="E52" s="307" t="s">
        <v>1645</v>
      </c>
      <c r="F52" s="308">
        <f>IF(F53&lt;&gt;0,F51-F53,0)</f>
        <v>0</v>
      </c>
      <c r="G52" s="309"/>
      <c r="H52" s="310"/>
      <c r="I52" s="311"/>
      <c r="J52" s="311"/>
      <c r="K52" s="312"/>
      <c r="L52" s="313">
        <f t="shared" ref="L52:BW52" si="36">L51+H52</f>
        <v>0</v>
      </c>
      <c r="M52" s="313">
        <f t="shared" si="36"/>
        <v>0</v>
      </c>
      <c r="N52" s="314">
        <f t="shared" si="36"/>
        <v>0</v>
      </c>
      <c r="O52" s="315">
        <f t="shared" si="36"/>
        <v>0</v>
      </c>
      <c r="P52" s="316">
        <f t="shared" si="36"/>
        <v>0</v>
      </c>
      <c r="Q52" s="317">
        <f t="shared" si="36"/>
        <v>0</v>
      </c>
      <c r="R52" s="318">
        <f t="shared" si="36"/>
        <v>0</v>
      </c>
      <c r="S52" s="319">
        <f t="shared" si="36"/>
        <v>0</v>
      </c>
      <c r="T52" s="316">
        <f t="shared" si="36"/>
        <v>0</v>
      </c>
      <c r="U52" s="317">
        <f t="shared" si="36"/>
        <v>0</v>
      </c>
      <c r="V52" s="318">
        <f t="shared" si="36"/>
        <v>0</v>
      </c>
      <c r="W52" s="319">
        <f t="shared" si="36"/>
        <v>0</v>
      </c>
      <c r="X52" s="316">
        <f t="shared" si="36"/>
        <v>0</v>
      </c>
      <c r="Y52" s="317">
        <f t="shared" si="36"/>
        <v>0</v>
      </c>
      <c r="Z52" s="318">
        <f t="shared" si="36"/>
        <v>0</v>
      </c>
      <c r="AA52" s="319">
        <f t="shared" si="36"/>
        <v>0</v>
      </c>
      <c r="AB52" s="316">
        <f t="shared" si="36"/>
        <v>0</v>
      </c>
      <c r="AC52" s="317">
        <f t="shared" si="36"/>
        <v>0</v>
      </c>
      <c r="AD52" s="318">
        <f t="shared" si="36"/>
        <v>0</v>
      </c>
      <c r="AE52" s="319">
        <f t="shared" si="36"/>
        <v>0</v>
      </c>
      <c r="AF52" s="316">
        <f t="shared" si="36"/>
        <v>0</v>
      </c>
      <c r="AG52" s="317">
        <f t="shared" si="36"/>
        <v>0</v>
      </c>
      <c r="AH52" s="318">
        <f t="shared" si="36"/>
        <v>0</v>
      </c>
      <c r="AI52" s="319">
        <f t="shared" si="36"/>
        <v>0</v>
      </c>
      <c r="AJ52" s="316">
        <f t="shared" si="36"/>
        <v>0</v>
      </c>
      <c r="AK52" s="317">
        <f t="shared" si="36"/>
        <v>0</v>
      </c>
      <c r="AL52" s="318">
        <f t="shared" si="36"/>
        <v>0</v>
      </c>
      <c r="AM52" s="319">
        <f t="shared" si="36"/>
        <v>0</v>
      </c>
      <c r="AN52" s="316">
        <f t="shared" si="36"/>
        <v>0</v>
      </c>
      <c r="AO52" s="317">
        <f t="shared" si="36"/>
        <v>0</v>
      </c>
      <c r="AP52" s="318">
        <f t="shared" si="36"/>
        <v>0</v>
      </c>
      <c r="AQ52" s="319">
        <f t="shared" si="36"/>
        <v>0</v>
      </c>
      <c r="AR52" s="316">
        <f t="shared" si="36"/>
        <v>0</v>
      </c>
      <c r="AS52" s="317">
        <f t="shared" si="36"/>
        <v>0</v>
      </c>
      <c r="AT52" s="318">
        <f t="shared" si="36"/>
        <v>0</v>
      </c>
      <c r="AU52" s="319">
        <f t="shared" si="36"/>
        <v>0</v>
      </c>
      <c r="AV52" s="316">
        <f t="shared" si="36"/>
        <v>0</v>
      </c>
      <c r="AW52" s="317">
        <f t="shared" si="36"/>
        <v>0</v>
      </c>
      <c r="AX52" s="318">
        <f t="shared" si="36"/>
        <v>0</v>
      </c>
      <c r="AY52" s="319">
        <f t="shared" si="36"/>
        <v>0</v>
      </c>
      <c r="AZ52" s="316">
        <f t="shared" si="36"/>
        <v>0</v>
      </c>
      <c r="BA52" s="317">
        <f t="shared" si="36"/>
        <v>0</v>
      </c>
      <c r="BB52" s="318">
        <f t="shared" si="36"/>
        <v>0</v>
      </c>
      <c r="BC52" s="319">
        <f t="shared" si="36"/>
        <v>0</v>
      </c>
      <c r="BD52" s="316">
        <f t="shared" si="36"/>
        <v>0</v>
      </c>
      <c r="BE52" s="317">
        <f t="shared" si="36"/>
        <v>0</v>
      </c>
      <c r="BF52" s="318">
        <f t="shared" si="36"/>
        <v>0</v>
      </c>
      <c r="BG52" s="319">
        <f t="shared" si="36"/>
        <v>0</v>
      </c>
      <c r="BH52" s="316">
        <f t="shared" si="36"/>
        <v>0</v>
      </c>
      <c r="BI52" s="317">
        <f t="shared" si="36"/>
        <v>0</v>
      </c>
      <c r="BJ52" s="318">
        <f t="shared" si="36"/>
        <v>0</v>
      </c>
      <c r="BK52" s="319">
        <f t="shared" si="36"/>
        <v>0</v>
      </c>
      <c r="BL52" s="316">
        <f t="shared" si="36"/>
        <v>0</v>
      </c>
      <c r="BM52" s="317">
        <f t="shared" si="36"/>
        <v>0</v>
      </c>
      <c r="BN52" s="318">
        <f t="shared" si="36"/>
        <v>0</v>
      </c>
      <c r="BO52" s="319">
        <f t="shared" si="36"/>
        <v>0</v>
      </c>
      <c r="BP52" s="316">
        <f t="shared" si="36"/>
        <v>0</v>
      </c>
      <c r="BQ52" s="317">
        <f t="shared" si="36"/>
        <v>0</v>
      </c>
      <c r="BR52" s="318">
        <f t="shared" si="36"/>
        <v>0</v>
      </c>
      <c r="BS52" s="319">
        <f t="shared" si="36"/>
        <v>0</v>
      </c>
      <c r="BT52" s="316">
        <f t="shared" si="36"/>
        <v>0</v>
      </c>
      <c r="BU52" s="317">
        <f t="shared" si="36"/>
        <v>0</v>
      </c>
      <c r="BV52" s="318">
        <f t="shared" si="36"/>
        <v>0</v>
      </c>
      <c r="BW52" s="319">
        <f t="shared" si="36"/>
        <v>0</v>
      </c>
      <c r="BX52" s="316">
        <f t="shared" ref="BX52:DC52" si="37">BX51+BT52</f>
        <v>0</v>
      </c>
      <c r="BY52" s="317">
        <f t="shared" si="37"/>
        <v>0</v>
      </c>
      <c r="BZ52" s="318">
        <f t="shared" si="37"/>
        <v>0</v>
      </c>
      <c r="CA52" s="319">
        <f t="shared" si="37"/>
        <v>0</v>
      </c>
      <c r="CB52" s="316">
        <f t="shared" si="37"/>
        <v>0</v>
      </c>
      <c r="CC52" s="317">
        <f t="shared" si="37"/>
        <v>0</v>
      </c>
      <c r="CD52" s="318">
        <f t="shared" si="37"/>
        <v>0</v>
      </c>
      <c r="CE52" s="319">
        <f t="shared" si="37"/>
        <v>0</v>
      </c>
      <c r="CF52" s="316">
        <f t="shared" si="37"/>
        <v>0</v>
      </c>
      <c r="CG52" s="317">
        <f t="shared" si="37"/>
        <v>0</v>
      </c>
      <c r="CH52" s="318">
        <f t="shared" si="37"/>
        <v>0</v>
      </c>
      <c r="CI52" s="319">
        <f t="shared" si="37"/>
        <v>0</v>
      </c>
      <c r="CJ52" s="316">
        <f t="shared" si="37"/>
        <v>0</v>
      </c>
      <c r="CK52" s="317">
        <f t="shared" si="37"/>
        <v>0</v>
      </c>
      <c r="CL52" s="318">
        <f t="shared" si="37"/>
        <v>0</v>
      </c>
      <c r="CM52" s="319">
        <f t="shared" si="37"/>
        <v>0</v>
      </c>
      <c r="CN52" s="316">
        <f t="shared" si="37"/>
        <v>0</v>
      </c>
      <c r="CO52" s="317">
        <f t="shared" si="37"/>
        <v>0</v>
      </c>
      <c r="CP52" s="318">
        <f t="shared" si="37"/>
        <v>0</v>
      </c>
      <c r="CQ52" s="319">
        <f t="shared" si="37"/>
        <v>0</v>
      </c>
      <c r="CR52" s="316">
        <f t="shared" si="37"/>
        <v>0</v>
      </c>
      <c r="CS52" s="317">
        <f t="shared" si="37"/>
        <v>0</v>
      </c>
      <c r="CT52" s="318">
        <f t="shared" si="37"/>
        <v>0</v>
      </c>
      <c r="CU52" s="319">
        <f t="shared" si="37"/>
        <v>0</v>
      </c>
      <c r="CV52" s="316">
        <f t="shared" si="37"/>
        <v>0</v>
      </c>
      <c r="CW52" s="317">
        <f t="shared" si="37"/>
        <v>0</v>
      </c>
      <c r="CX52" s="318">
        <f t="shared" si="37"/>
        <v>0</v>
      </c>
      <c r="CY52" s="319">
        <f t="shared" si="37"/>
        <v>0</v>
      </c>
      <c r="CZ52" s="316">
        <f t="shared" si="37"/>
        <v>0</v>
      </c>
      <c r="DA52" s="317">
        <f t="shared" si="37"/>
        <v>0</v>
      </c>
      <c r="DB52" s="318">
        <f t="shared" si="37"/>
        <v>0</v>
      </c>
      <c r="DC52" s="319">
        <f t="shared" si="37"/>
        <v>0</v>
      </c>
      <c r="DD52"/>
      <c r="DE52"/>
      <c r="DF52"/>
      <c r="DG52"/>
      <c r="DH52"/>
      <c r="DI52"/>
      <c r="DJ52"/>
      <c r="DK52"/>
    </row>
    <row r="53" spans="2:115" ht="12.75" customHeight="1">
      <c r="B53" s="304"/>
      <c r="C53" s="305"/>
      <c r="D53" s="320" t="s">
        <v>1646</v>
      </c>
      <c r="E53" s="321" t="s">
        <v>1647</v>
      </c>
      <c r="F53" s="322"/>
      <c r="G53" s="323">
        <f>IF(F53=0,0,F53/F$91)</f>
        <v>0</v>
      </c>
      <c r="H53" s="324"/>
      <c r="I53" s="325"/>
      <c r="J53" s="325"/>
      <c r="K53" s="326"/>
      <c r="L53" s="327">
        <f>IF(O53&lt;&gt;0,(O53/$F53)*100,0)</f>
        <v>0</v>
      </c>
      <c r="M53" s="327">
        <f>ROUND(O53*[2]QCI!$R$15,2)</f>
        <v>0</v>
      </c>
      <c r="N53" s="328">
        <f>O53-M53</f>
        <v>0</v>
      </c>
      <c r="O53" s="329"/>
      <c r="P53" s="330">
        <f>IF(S53&lt;&gt;0,(S53/$F53)*100,0)</f>
        <v>0</v>
      </c>
      <c r="Q53" s="327">
        <f>ROUND(S53*[2]QCI!$R$15,2)</f>
        <v>0</v>
      </c>
      <c r="R53" s="327">
        <f>S53-Q53</f>
        <v>0</v>
      </c>
      <c r="S53" s="329"/>
      <c r="T53" s="330">
        <f>IF(W53&lt;&gt;0,(W53/$F53)*100,0)</f>
        <v>0</v>
      </c>
      <c r="U53" s="327">
        <f>ROUND(W53*[2]QCI!$R$15,2)</f>
        <v>0</v>
      </c>
      <c r="V53" s="327">
        <f>W53-U53</f>
        <v>0</v>
      </c>
      <c r="W53" s="329"/>
      <c r="X53" s="330">
        <f>IF(AA53&lt;&gt;0,(AA53/$F53)*100,0)</f>
        <v>0</v>
      </c>
      <c r="Y53" s="327">
        <f>ROUND(AA53*[2]QCI!$R$15,2)</f>
        <v>0</v>
      </c>
      <c r="Z53" s="327">
        <f>AA53-Y53</f>
        <v>0</v>
      </c>
      <c r="AA53" s="329"/>
      <c r="AB53" s="330">
        <f>IF(AE53&lt;&gt;0,(AE53/$F53)*100,0)</f>
        <v>0</v>
      </c>
      <c r="AC53" s="327">
        <f>ROUND(AE53*[2]QCI!$R$15,2)</f>
        <v>0</v>
      </c>
      <c r="AD53" s="327">
        <f>AE53-AC53</f>
        <v>0</v>
      </c>
      <c r="AE53" s="329"/>
      <c r="AF53" s="330">
        <f>IF(AI53&lt;&gt;0,(AI53/$F53)*100,0)</f>
        <v>0</v>
      </c>
      <c r="AG53" s="327">
        <f>ROUND(AI53*[2]QCI!$R$15,2)</f>
        <v>0</v>
      </c>
      <c r="AH53" s="327">
        <f>AI53-AG53</f>
        <v>0</v>
      </c>
      <c r="AI53" s="329"/>
      <c r="AJ53" s="330">
        <f>IF(AM53&lt;&gt;0,(AM53/$F53)*100,0)</f>
        <v>0</v>
      </c>
      <c r="AK53" s="327">
        <f>ROUND(AM53*[2]QCI!$R$15,2)</f>
        <v>0</v>
      </c>
      <c r="AL53" s="327">
        <f>AM53-AK53</f>
        <v>0</v>
      </c>
      <c r="AM53" s="329"/>
      <c r="AN53" s="330">
        <f>IF(AQ53&lt;&gt;0,(AQ53/$F53)*100,0)</f>
        <v>0</v>
      </c>
      <c r="AO53" s="327">
        <f>ROUND(AQ53*[2]QCI!$R$15,2)</f>
        <v>0</v>
      </c>
      <c r="AP53" s="327">
        <f>AQ53-AO53</f>
        <v>0</v>
      </c>
      <c r="AQ53" s="329"/>
      <c r="AR53" s="330">
        <f>IF(AU53&lt;&gt;0,(AU53/$F53)*100,0)</f>
        <v>0</v>
      </c>
      <c r="AS53" s="327">
        <f>ROUND(AU53*[2]QCI!$R$15,2)</f>
        <v>0</v>
      </c>
      <c r="AT53" s="327">
        <f>AU53-AS53</f>
        <v>0</v>
      </c>
      <c r="AU53" s="329"/>
      <c r="AV53" s="330">
        <f>IF(AY53&lt;&gt;0,(AY53/$F53)*100,0)</f>
        <v>0</v>
      </c>
      <c r="AW53" s="327">
        <f>ROUND(AY53*[2]QCI!$R$15,2)</f>
        <v>0</v>
      </c>
      <c r="AX53" s="327">
        <f>AY53-AW53</f>
        <v>0</v>
      </c>
      <c r="AY53" s="329"/>
      <c r="AZ53" s="330">
        <f>IF(BC53&lt;&gt;0,(BC53/$F53)*100,0)</f>
        <v>0</v>
      </c>
      <c r="BA53" s="327">
        <f>ROUND(BC53*[2]QCI!$R$15,2)</f>
        <v>0</v>
      </c>
      <c r="BB53" s="327">
        <f>BC53-BA53</f>
        <v>0</v>
      </c>
      <c r="BC53" s="329"/>
      <c r="BD53" s="330">
        <f>IF(BG53&lt;&gt;0,(BG53/$F53)*100,0)</f>
        <v>0</v>
      </c>
      <c r="BE53" s="327">
        <f>ROUND(BG53*[2]QCI!$R$15,2)</f>
        <v>0</v>
      </c>
      <c r="BF53" s="327">
        <f>BG53-BE53</f>
        <v>0</v>
      </c>
      <c r="BG53" s="329"/>
      <c r="BH53" s="330">
        <f>IF(BK53&lt;&gt;0,(BK53/$F53)*100,0)</f>
        <v>0</v>
      </c>
      <c r="BI53" s="327">
        <f>ROUND(BK53*[2]QCI!$R$15,2)</f>
        <v>0</v>
      </c>
      <c r="BJ53" s="327">
        <f>BK53-BI53</f>
        <v>0</v>
      </c>
      <c r="BK53" s="329"/>
      <c r="BL53" s="330">
        <f>IF(BO53&lt;&gt;0,(BO53/$F53)*100,0)</f>
        <v>0</v>
      </c>
      <c r="BM53" s="327">
        <f>ROUND(BO53*[2]QCI!$R$15,2)</f>
        <v>0</v>
      </c>
      <c r="BN53" s="327">
        <f>BO53-BM53</f>
        <v>0</v>
      </c>
      <c r="BO53" s="329"/>
      <c r="BP53" s="330">
        <f>IF(BS53&lt;&gt;0,(BS53/$F53)*100,0)</f>
        <v>0</v>
      </c>
      <c r="BQ53" s="327">
        <f>ROUND(BS53*[2]QCI!$R$15,2)</f>
        <v>0</v>
      </c>
      <c r="BR53" s="327">
        <f>BS53-BQ53</f>
        <v>0</v>
      </c>
      <c r="BS53" s="329"/>
      <c r="BT53" s="330">
        <f>IF(BW53&lt;&gt;0,(BW53/$F53)*100,0)</f>
        <v>0</v>
      </c>
      <c r="BU53" s="327">
        <f>ROUND(BW53*[2]QCI!$R$15,2)</f>
        <v>0</v>
      </c>
      <c r="BV53" s="327">
        <f>BW53-BU53</f>
        <v>0</v>
      </c>
      <c r="BW53" s="329"/>
      <c r="BX53" s="330">
        <f>IF(CA53&lt;&gt;0,(CA53/$F53)*100,0)</f>
        <v>0</v>
      </c>
      <c r="BY53" s="327">
        <f>ROUND(CA53*[2]QCI!$R$15,2)</f>
        <v>0</v>
      </c>
      <c r="BZ53" s="327">
        <f>CA53-BY53</f>
        <v>0</v>
      </c>
      <c r="CA53" s="329"/>
      <c r="CB53" s="330">
        <f>IF(CE53&lt;&gt;0,(CE53/$F53)*100,0)</f>
        <v>0</v>
      </c>
      <c r="CC53" s="327">
        <f>ROUND(CE53*[2]QCI!$R$15,2)</f>
        <v>0</v>
      </c>
      <c r="CD53" s="327">
        <f>CE53-CC53</f>
        <v>0</v>
      </c>
      <c r="CE53" s="329"/>
      <c r="CF53" s="330">
        <f>IF(CI53&lt;&gt;0,(CI53/$F53)*100,0)</f>
        <v>0</v>
      </c>
      <c r="CG53" s="327">
        <f>ROUND(CI53*[2]QCI!$R$15,2)</f>
        <v>0</v>
      </c>
      <c r="CH53" s="327">
        <f>CI53-CG53</f>
        <v>0</v>
      </c>
      <c r="CI53" s="329"/>
      <c r="CJ53" s="330">
        <f>IF(CM53&lt;&gt;0,(CM53/$F53)*100,0)</f>
        <v>0</v>
      </c>
      <c r="CK53" s="327">
        <f>ROUND(CM53*[2]QCI!$R$15,2)</f>
        <v>0</v>
      </c>
      <c r="CL53" s="327">
        <f>CM53-CK53</f>
        <v>0</v>
      </c>
      <c r="CM53" s="329"/>
      <c r="CN53" s="330">
        <f>IF(CQ53&lt;&gt;0,(CQ53/$F53)*100,0)</f>
        <v>0</v>
      </c>
      <c r="CO53" s="327">
        <f>ROUND(CQ53*[2]QCI!$R$15,2)</f>
        <v>0</v>
      </c>
      <c r="CP53" s="327">
        <f>CQ53-CO53</f>
        <v>0</v>
      </c>
      <c r="CQ53" s="329"/>
      <c r="CR53" s="330">
        <f>IF(CU53&lt;&gt;0,(CU53/$F53)*100,0)</f>
        <v>0</v>
      </c>
      <c r="CS53" s="327">
        <f>ROUND(CU53*[2]QCI!$R$15,2)</f>
        <v>0</v>
      </c>
      <c r="CT53" s="327">
        <f>CU53-CS53</f>
        <v>0</v>
      </c>
      <c r="CU53" s="329"/>
      <c r="CV53" s="330">
        <f>IF(CY53&lt;&gt;0,(CY53/$F53)*100,0)</f>
        <v>0</v>
      </c>
      <c r="CW53" s="327">
        <f>ROUND(CY53*[2]QCI!$R$15,2)</f>
        <v>0</v>
      </c>
      <c r="CX53" s="327">
        <f>CY53-CW53</f>
        <v>0</v>
      </c>
      <c r="CY53" s="329"/>
      <c r="CZ53" s="330">
        <f>IF(DC53&lt;&gt;0,(DC53/$F53)*100,0)</f>
        <v>0</v>
      </c>
      <c r="DA53" s="327">
        <f>ROUND(DC53*[2]QCI!$R$15,2)</f>
        <v>0</v>
      </c>
      <c r="DB53" s="327">
        <f>DC53-DA53</f>
        <v>0</v>
      </c>
      <c r="DC53" s="329"/>
      <c r="DD53"/>
      <c r="DE53"/>
      <c r="DF53"/>
      <c r="DG53"/>
      <c r="DH53"/>
      <c r="DI53"/>
      <c r="DJ53"/>
      <c r="DK53"/>
    </row>
    <row r="54" spans="2:115" ht="12.75" customHeight="1">
      <c r="B54" s="343"/>
      <c r="C54" s="305"/>
      <c r="D54" s="331" t="s">
        <v>1648</v>
      </c>
      <c r="E54" s="332" t="s">
        <v>1649</v>
      </c>
      <c r="F54" s="333">
        <f>IF(F53=0,F51,F53)</f>
        <v>6377.9699999999993</v>
      </c>
      <c r="G54" s="334"/>
      <c r="H54" s="335"/>
      <c r="I54" s="336"/>
      <c r="J54" s="336"/>
      <c r="K54" s="337"/>
      <c r="L54" s="338">
        <f t="shared" ref="L54:BW54" si="38">L53+H54</f>
        <v>0</v>
      </c>
      <c r="M54" s="338">
        <f t="shared" si="38"/>
        <v>0</v>
      </c>
      <c r="N54" s="339">
        <f t="shared" si="38"/>
        <v>0</v>
      </c>
      <c r="O54" s="340">
        <f t="shared" si="38"/>
        <v>0</v>
      </c>
      <c r="P54" s="341">
        <f t="shared" si="38"/>
        <v>0</v>
      </c>
      <c r="Q54" s="338">
        <f t="shared" si="38"/>
        <v>0</v>
      </c>
      <c r="R54" s="338">
        <f t="shared" si="38"/>
        <v>0</v>
      </c>
      <c r="S54" s="340">
        <f t="shared" si="38"/>
        <v>0</v>
      </c>
      <c r="T54" s="341">
        <f t="shared" si="38"/>
        <v>0</v>
      </c>
      <c r="U54" s="338">
        <f t="shared" si="38"/>
        <v>0</v>
      </c>
      <c r="V54" s="338">
        <f t="shared" si="38"/>
        <v>0</v>
      </c>
      <c r="W54" s="340">
        <f t="shared" si="38"/>
        <v>0</v>
      </c>
      <c r="X54" s="341">
        <f t="shared" si="38"/>
        <v>0</v>
      </c>
      <c r="Y54" s="338">
        <f t="shared" si="38"/>
        <v>0</v>
      </c>
      <c r="Z54" s="338">
        <f t="shared" si="38"/>
        <v>0</v>
      </c>
      <c r="AA54" s="340">
        <f t="shared" si="38"/>
        <v>0</v>
      </c>
      <c r="AB54" s="341">
        <f t="shared" si="38"/>
        <v>0</v>
      </c>
      <c r="AC54" s="338">
        <f t="shared" si="38"/>
        <v>0</v>
      </c>
      <c r="AD54" s="338">
        <f t="shared" si="38"/>
        <v>0</v>
      </c>
      <c r="AE54" s="340">
        <f t="shared" si="38"/>
        <v>0</v>
      </c>
      <c r="AF54" s="341">
        <f t="shared" si="38"/>
        <v>0</v>
      </c>
      <c r="AG54" s="338">
        <f t="shared" si="38"/>
        <v>0</v>
      </c>
      <c r="AH54" s="338">
        <f t="shared" si="38"/>
        <v>0</v>
      </c>
      <c r="AI54" s="340">
        <f t="shared" si="38"/>
        <v>0</v>
      </c>
      <c r="AJ54" s="341">
        <f t="shared" si="38"/>
        <v>0</v>
      </c>
      <c r="AK54" s="338">
        <f t="shared" si="38"/>
        <v>0</v>
      </c>
      <c r="AL54" s="338">
        <f t="shared" si="38"/>
        <v>0</v>
      </c>
      <c r="AM54" s="340">
        <f t="shared" si="38"/>
        <v>0</v>
      </c>
      <c r="AN54" s="341">
        <f t="shared" si="38"/>
        <v>0</v>
      </c>
      <c r="AO54" s="338">
        <f t="shared" si="38"/>
        <v>0</v>
      </c>
      <c r="AP54" s="338">
        <f t="shared" si="38"/>
        <v>0</v>
      </c>
      <c r="AQ54" s="340">
        <f t="shared" si="38"/>
        <v>0</v>
      </c>
      <c r="AR54" s="341">
        <f t="shared" si="38"/>
        <v>0</v>
      </c>
      <c r="AS54" s="338">
        <f t="shared" si="38"/>
        <v>0</v>
      </c>
      <c r="AT54" s="338">
        <f t="shared" si="38"/>
        <v>0</v>
      </c>
      <c r="AU54" s="340">
        <f t="shared" si="38"/>
        <v>0</v>
      </c>
      <c r="AV54" s="341">
        <f t="shared" si="38"/>
        <v>0</v>
      </c>
      <c r="AW54" s="338">
        <f t="shared" si="38"/>
        <v>0</v>
      </c>
      <c r="AX54" s="338">
        <f t="shared" si="38"/>
        <v>0</v>
      </c>
      <c r="AY54" s="340">
        <f t="shared" si="38"/>
        <v>0</v>
      </c>
      <c r="AZ54" s="341">
        <f t="shared" si="38"/>
        <v>0</v>
      </c>
      <c r="BA54" s="338">
        <f t="shared" si="38"/>
        <v>0</v>
      </c>
      <c r="BB54" s="338">
        <f t="shared" si="38"/>
        <v>0</v>
      </c>
      <c r="BC54" s="340">
        <f t="shared" si="38"/>
        <v>0</v>
      </c>
      <c r="BD54" s="341">
        <f t="shared" si="38"/>
        <v>0</v>
      </c>
      <c r="BE54" s="338">
        <f t="shared" si="38"/>
        <v>0</v>
      </c>
      <c r="BF54" s="338">
        <f t="shared" si="38"/>
        <v>0</v>
      </c>
      <c r="BG54" s="340">
        <f t="shared" si="38"/>
        <v>0</v>
      </c>
      <c r="BH54" s="341">
        <f t="shared" si="38"/>
        <v>0</v>
      </c>
      <c r="BI54" s="338">
        <f t="shared" si="38"/>
        <v>0</v>
      </c>
      <c r="BJ54" s="338">
        <f t="shared" si="38"/>
        <v>0</v>
      </c>
      <c r="BK54" s="340">
        <f t="shared" si="38"/>
        <v>0</v>
      </c>
      <c r="BL54" s="341">
        <f t="shared" si="38"/>
        <v>0</v>
      </c>
      <c r="BM54" s="338">
        <f t="shared" si="38"/>
        <v>0</v>
      </c>
      <c r="BN54" s="338">
        <f t="shared" si="38"/>
        <v>0</v>
      </c>
      <c r="BO54" s="340">
        <f t="shared" si="38"/>
        <v>0</v>
      </c>
      <c r="BP54" s="341">
        <f t="shared" si="38"/>
        <v>0</v>
      </c>
      <c r="BQ54" s="338">
        <f t="shared" si="38"/>
        <v>0</v>
      </c>
      <c r="BR54" s="338">
        <f t="shared" si="38"/>
        <v>0</v>
      </c>
      <c r="BS54" s="340">
        <f t="shared" si="38"/>
        <v>0</v>
      </c>
      <c r="BT54" s="341">
        <f t="shared" si="38"/>
        <v>0</v>
      </c>
      <c r="BU54" s="338">
        <f t="shared" si="38"/>
        <v>0</v>
      </c>
      <c r="BV54" s="338">
        <f t="shared" si="38"/>
        <v>0</v>
      </c>
      <c r="BW54" s="340">
        <f t="shared" si="38"/>
        <v>0</v>
      </c>
      <c r="BX54" s="341">
        <f t="shared" ref="BX54:DC54" si="39">BX53+BT54</f>
        <v>0</v>
      </c>
      <c r="BY54" s="338">
        <f t="shared" si="39"/>
        <v>0</v>
      </c>
      <c r="BZ54" s="338">
        <f t="shared" si="39"/>
        <v>0</v>
      </c>
      <c r="CA54" s="340">
        <f t="shared" si="39"/>
        <v>0</v>
      </c>
      <c r="CB54" s="341">
        <f t="shared" si="39"/>
        <v>0</v>
      </c>
      <c r="CC54" s="338">
        <f t="shared" si="39"/>
        <v>0</v>
      </c>
      <c r="CD54" s="338">
        <f t="shared" si="39"/>
        <v>0</v>
      </c>
      <c r="CE54" s="340">
        <f t="shared" si="39"/>
        <v>0</v>
      </c>
      <c r="CF54" s="341">
        <f t="shared" si="39"/>
        <v>0</v>
      </c>
      <c r="CG54" s="338">
        <f t="shared" si="39"/>
        <v>0</v>
      </c>
      <c r="CH54" s="338">
        <f t="shared" si="39"/>
        <v>0</v>
      </c>
      <c r="CI54" s="340">
        <f t="shared" si="39"/>
        <v>0</v>
      </c>
      <c r="CJ54" s="341">
        <f t="shared" si="39"/>
        <v>0</v>
      </c>
      <c r="CK54" s="338">
        <f t="shared" si="39"/>
        <v>0</v>
      </c>
      <c r="CL54" s="338">
        <f t="shared" si="39"/>
        <v>0</v>
      </c>
      <c r="CM54" s="340">
        <f t="shared" si="39"/>
        <v>0</v>
      </c>
      <c r="CN54" s="341">
        <f t="shared" si="39"/>
        <v>0</v>
      </c>
      <c r="CO54" s="338">
        <f t="shared" si="39"/>
        <v>0</v>
      </c>
      <c r="CP54" s="338">
        <f t="shared" si="39"/>
        <v>0</v>
      </c>
      <c r="CQ54" s="340">
        <f t="shared" si="39"/>
        <v>0</v>
      </c>
      <c r="CR54" s="341">
        <f t="shared" si="39"/>
        <v>0</v>
      </c>
      <c r="CS54" s="338">
        <f t="shared" si="39"/>
        <v>0</v>
      </c>
      <c r="CT54" s="338">
        <f t="shared" si="39"/>
        <v>0</v>
      </c>
      <c r="CU54" s="340">
        <f t="shared" si="39"/>
        <v>0</v>
      </c>
      <c r="CV54" s="341">
        <f t="shared" si="39"/>
        <v>0</v>
      </c>
      <c r="CW54" s="338">
        <f t="shared" si="39"/>
        <v>0</v>
      </c>
      <c r="CX54" s="338">
        <f t="shared" si="39"/>
        <v>0</v>
      </c>
      <c r="CY54" s="340">
        <f t="shared" si="39"/>
        <v>0</v>
      </c>
      <c r="CZ54" s="341">
        <f t="shared" si="39"/>
        <v>0</v>
      </c>
      <c r="DA54" s="338">
        <f t="shared" si="39"/>
        <v>0</v>
      </c>
      <c r="DB54" s="338">
        <f t="shared" si="39"/>
        <v>0</v>
      </c>
      <c r="DC54" s="340">
        <f t="shared" si="39"/>
        <v>0</v>
      </c>
      <c r="DD54"/>
      <c r="DE54"/>
      <c r="DF54"/>
      <c r="DG54"/>
      <c r="DH54"/>
      <c r="DI54"/>
      <c r="DJ54"/>
      <c r="DK54"/>
    </row>
    <row r="55" spans="2:115" ht="12.75" customHeight="1">
      <c r="B55" s="288">
        <v>11</v>
      </c>
      <c r="C55" s="342" t="str">
        <f>[2]QCI!C25</f>
        <v>Estruturas</v>
      </c>
      <c r="D55" s="290" t="s">
        <v>1643</v>
      </c>
      <c r="E55" s="291" t="s">
        <v>1644</v>
      </c>
      <c r="F55" s="292">
        <f>CRONOFF!F26</f>
        <v>735394.79999999993</v>
      </c>
      <c r="G55" s="293">
        <f>[3]CRONFF!G26</f>
        <v>0.24337606655312091</v>
      </c>
      <c r="H55" s="294"/>
      <c r="I55" s="295"/>
      <c r="J55" s="295"/>
      <c r="K55" s="296"/>
      <c r="L55" s="297">
        <f>[2]CronogFF!H27</f>
        <v>0</v>
      </c>
      <c r="M55" s="298">
        <f>L55*[2]QCI!$Y25*[2]QCI!$R25/100</f>
        <v>0</v>
      </c>
      <c r="N55" s="299">
        <f>L55/100*[2]QCI!$Y25*([2]QCI!$U25+[2]QCI!$W25)</f>
        <v>0</v>
      </c>
      <c r="O55" s="300">
        <f>M55+N55</f>
        <v>0</v>
      </c>
      <c r="P55" s="301">
        <f>[2]CronogFF!L27</f>
        <v>0</v>
      </c>
      <c r="Q55" s="302">
        <f>P55*[2]QCI!$Y25*[2]QCI!$R25/100</f>
        <v>0</v>
      </c>
      <c r="R55" s="302">
        <f>P55/100*[2]QCI!$Y25*([2]QCI!$U25+[2]QCI!$W25)</f>
        <v>0</v>
      </c>
      <c r="S55" s="303">
        <f>Q55+R55</f>
        <v>0</v>
      </c>
      <c r="T55" s="301">
        <f>[2]CronogFF!P27</f>
        <v>0</v>
      </c>
      <c r="U55" s="302">
        <f>T55*[2]QCI!$Y25*[2]QCI!$R25/100</f>
        <v>0</v>
      </c>
      <c r="V55" s="302">
        <f>T55/100*[2]QCI!$Y25*([2]QCI!$U25+[2]QCI!$W25)</f>
        <v>0</v>
      </c>
      <c r="W55" s="303">
        <f>U55+V55</f>
        <v>0</v>
      </c>
      <c r="X55" s="301">
        <f>[2]CronogFF!T27</f>
        <v>0</v>
      </c>
      <c r="Y55" s="302">
        <f>X55*[2]QCI!$Y25*[2]QCI!$R25/100</f>
        <v>0</v>
      </c>
      <c r="Z55" s="302">
        <f>X55/100*[2]QCI!$Y25*([2]QCI!$U25+[2]QCI!$W25)</f>
        <v>0</v>
      </c>
      <c r="AA55" s="303">
        <f>Y55+Z55</f>
        <v>0</v>
      </c>
      <c r="AB55" s="301">
        <f>[2]CronogFF!X27</f>
        <v>0</v>
      </c>
      <c r="AC55" s="302">
        <f>AB55*[2]QCI!$Y25*[2]QCI!$R25/100</f>
        <v>0</v>
      </c>
      <c r="AD55" s="302">
        <f>AB55/100*[2]QCI!$Y25*([2]QCI!$U25+[2]QCI!$W25)</f>
        <v>0</v>
      </c>
      <c r="AE55" s="303">
        <f>AC55+AD55</f>
        <v>0</v>
      </c>
      <c r="AF55" s="301">
        <f>[2]CronogFF!AB27</f>
        <v>0</v>
      </c>
      <c r="AG55" s="302">
        <f>AF55*[2]QCI!$Y25*[2]QCI!$R25/100</f>
        <v>0</v>
      </c>
      <c r="AH55" s="302">
        <f>AF55/100*[2]QCI!$Y25*([2]QCI!$U25+[2]QCI!$W25)</f>
        <v>0</v>
      </c>
      <c r="AI55" s="303">
        <f>AG55+AH55</f>
        <v>0</v>
      </c>
      <c r="AJ55" s="301">
        <f>[2]CronogFF!AF27</f>
        <v>0</v>
      </c>
      <c r="AK55" s="302">
        <f>AJ55*[2]QCI!$Y25*[2]QCI!$R25/100</f>
        <v>0</v>
      </c>
      <c r="AL55" s="302">
        <f>AJ55/100*[2]QCI!$Y25*([2]QCI!$U25+[2]QCI!$W25)</f>
        <v>0</v>
      </c>
      <c r="AM55" s="303">
        <f>AK55+AL55</f>
        <v>0</v>
      </c>
      <c r="AN55" s="301">
        <f>[2]CronogFF!AJ27</f>
        <v>0</v>
      </c>
      <c r="AO55" s="302">
        <f>AN55*[2]QCI!$Y25*[2]QCI!$R25/100</f>
        <v>0</v>
      </c>
      <c r="AP55" s="302">
        <f>AN55/100*[2]QCI!$Y25*([2]QCI!$U25+[2]QCI!$W25)</f>
        <v>0</v>
      </c>
      <c r="AQ55" s="303">
        <f>AO55+AP55</f>
        <v>0</v>
      </c>
      <c r="AR55" s="301">
        <f>[2]CronogFF!AN27</f>
        <v>0</v>
      </c>
      <c r="AS55" s="302">
        <f>AR55*[2]QCI!$Y25*[2]QCI!$R25/100</f>
        <v>0</v>
      </c>
      <c r="AT55" s="302">
        <f>AR55/100*[2]QCI!$Y25*([2]QCI!$U25+[2]QCI!$W25)</f>
        <v>0</v>
      </c>
      <c r="AU55" s="303">
        <f>AS55+AT55</f>
        <v>0</v>
      </c>
      <c r="AV55" s="301">
        <f>[2]CronogFF!AR27</f>
        <v>0</v>
      </c>
      <c r="AW55" s="302">
        <f>AV55*[2]QCI!$Y25*[2]QCI!$R25/100</f>
        <v>0</v>
      </c>
      <c r="AX55" s="302">
        <f>AV55/100*[2]QCI!$Y25*([2]QCI!$U25+[2]QCI!$W25)</f>
        <v>0</v>
      </c>
      <c r="AY55" s="303">
        <f>AW55+AX55</f>
        <v>0</v>
      </c>
      <c r="AZ55" s="301">
        <f>[2]CronogFF!AV27</f>
        <v>0</v>
      </c>
      <c r="BA55" s="302">
        <f>AZ55*[2]QCI!$Y25*[2]QCI!$R25/100</f>
        <v>0</v>
      </c>
      <c r="BB55" s="302">
        <f>AZ55/100*[2]QCI!$Y25*([2]QCI!$U25+[2]QCI!$W25)</f>
        <v>0</v>
      </c>
      <c r="BC55" s="303">
        <f>BA55+BB55</f>
        <v>0</v>
      </c>
      <c r="BD55" s="301">
        <f>[2]CronogFF!AZ27</f>
        <v>0</v>
      </c>
      <c r="BE55" s="302">
        <f>BD55*[2]QCI!$Y25*[2]QCI!$R25/100</f>
        <v>0</v>
      </c>
      <c r="BF55" s="302">
        <f>BD55/100*[2]QCI!$Y25*([2]QCI!$U25+[2]QCI!$W25)</f>
        <v>0</v>
      </c>
      <c r="BG55" s="303">
        <f>BE55+BF55</f>
        <v>0</v>
      </c>
      <c r="BH55" s="301">
        <f>[2]CronogFF!BD27</f>
        <v>0</v>
      </c>
      <c r="BI55" s="302">
        <f>BH55*[2]QCI!$Y25*[2]QCI!$R25/100</f>
        <v>0</v>
      </c>
      <c r="BJ55" s="302">
        <f>BH55/100*[2]QCI!$Y25*([2]QCI!$U25+[2]QCI!$W25)</f>
        <v>0</v>
      </c>
      <c r="BK55" s="303">
        <f>BI55+BJ55</f>
        <v>0</v>
      </c>
      <c r="BL55" s="301">
        <f>[2]CronogFF!BH27</f>
        <v>0</v>
      </c>
      <c r="BM55" s="302">
        <f>BL55*[2]QCI!$Y25*[2]QCI!$R25/100</f>
        <v>0</v>
      </c>
      <c r="BN55" s="302">
        <f>BL55/100*[2]QCI!$Y25*([2]QCI!$U25+[2]QCI!$W25)</f>
        <v>0</v>
      </c>
      <c r="BO55" s="303">
        <f>BM55+BN55</f>
        <v>0</v>
      </c>
      <c r="BP55" s="301">
        <f>[2]CronogFF!BL27</f>
        <v>0</v>
      </c>
      <c r="BQ55" s="302">
        <f>BP55*[2]QCI!$Y25*[2]QCI!$R25/100</f>
        <v>0</v>
      </c>
      <c r="BR55" s="302">
        <f>BP55/100*[2]QCI!$Y25*([2]QCI!$U25+[2]QCI!$W25)</f>
        <v>0</v>
      </c>
      <c r="BS55" s="303">
        <f>BQ55+BR55</f>
        <v>0</v>
      </c>
      <c r="BT55" s="301">
        <f>[2]CronogFF!BP27</f>
        <v>0</v>
      </c>
      <c r="BU55" s="302">
        <f>BT55*[2]QCI!$Y25*[2]QCI!$R25/100</f>
        <v>0</v>
      </c>
      <c r="BV55" s="302">
        <f>BT55/100*[2]QCI!$Y25*([2]QCI!$U25+[2]QCI!$W25)</f>
        <v>0</v>
      </c>
      <c r="BW55" s="303">
        <f>BU55+BV55</f>
        <v>0</v>
      </c>
      <c r="BX55" s="301">
        <f>[2]CronogFF!BT27</f>
        <v>0</v>
      </c>
      <c r="BY55" s="302">
        <f>BX55*[2]QCI!$Y25*[2]QCI!$R25/100</f>
        <v>0</v>
      </c>
      <c r="BZ55" s="302">
        <f>BX55/100*[2]QCI!$Y25*([2]QCI!$U25+[2]QCI!$W25)</f>
        <v>0</v>
      </c>
      <c r="CA55" s="303">
        <f>BY55+BZ55</f>
        <v>0</v>
      </c>
      <c r="CB55" s="301">
        <f>[2]CronogFF!BX27</f>
        <v>0</v>
      </c>
      <c r="CC55" s="302">
        <f>CB55*[2]QCI!$Y25*[2]QCI!$R25/100</f>
        <v>0</v>
      </c>
      <c r="CD55" s="302">
        <f>CB55/100*[2]QCI!$Y25*([2]QCI!$U25+[2]QCI!$W25)</f>
        <v>0</v>
      </c>
      <c r="CE55" s="303">
        <f>CC55+CD55</f>
        <v>0</v>
      </c>
      <c r="CF55" s="301">
        <f>[2]CronogFF!CB27</f>
        <v>0</v>
      </c>
      <c r="CG55" s="302">
        <f>CF55*[2]QCI!$Y25*[2]QCI!$R25/100</f>
        <v>0</v>
      </c>
      <c r="CH55" s="302">
        <f>CF55/100*[2]QCI!$Y25*([2]QCI!$U25+[2]QCI!$W25)</f>
        <v>0</v>
      </c>
      <c r="CI55" s="303">
        <f>CG55+CH55</f>
        <v>0</v>
      </c>
      <c r="CJ55" s="301">
        <f>[2]CronogFF!CF27</f>
        <v>0</v>
      </c>
      <c r="CK55" s="302">
        <f>CJ55*[2]QCI!$Y25*[2]QCI!$R25/100</f>
        <v>0</v>
      </c>
      <c r="CL55" s="302">
        <f>CJ55/100*[2]QCI!$Y25*([2]QCI!$U25+[2]QCI!$W25)</f>
        <v>0</v>
      </c>
      <c r="CM55" s="303">
        <f>CK55+CL55</f>
        <v>0</v>
      </c>
      <c r="CN55" s="301">
        <f>[2]CronogFF!CJ27</f>
        <v>0</v>
      </c>
      <c r="CO55" s="302">
        <f>CN55*[2]QCI!$Y25*[2]QCI!$R25/100</f>
        <v>0</v>
      </c>
      <c r="CP55" s="302">
        <f>CN55/100*[2]QCI!$Y25*([2]QCI!$U25+[2]QCI!$W25)</f>
        <v>0</v>
      </c>
      <c r="CQ55" s="303">
        <f>CO55+CP55</f>
        <v>0</v>
      </c>
      <c r="CR55" s="301">
        <f>[2]CronogFF!CN27</f>
        <v>0</v>
      </c>
      <c r="CS55" s="302">
        <f>CR55*[2]QCI!$Y25*[2]QCI!$R25/100</f>
        <v>0</v>
      </c>
      <c r="CT55" s="302">
        <f>CR55/100*[2]QCI!$Y25*([2]QCI!$U25+[2]QCI!$W25)</f>
        <v>0</v>
      </c>
      <c r="CU55" s="303">
        <f>CS55+CT55</f>
        <v>0</v>
      </c>
      <c r="CV55" s="301">
        <f>[2]CronogFF!CR27</f>
        <v>0</v>
      </c>
      <c r="CW55" s="302">
        <f>CV55*[2]QCI!$Y25*[2]QCI!$R25/100</f>
        <v>0</v>
      </c>
      <c r="CX55" s="302">
        <f>CV55/100*[2]QCI!$Y25*([2]QCI!$U25+[2]QCI!$W25)</f>
        <v>0</v>
      </c>
      <c r="CY55" s="303">
        <f>CW55+CX55</f>
        <v>0</v>
      </c>
      <c r="CZ55" s="301">
        <f>[2]CronogFF!CV27</f>
        <v>0</v>
      </c>
      <c r="DA55" s="302">
        <f>CZ55*[2]QCI!$Y25*[2]QCI!$R25/100</f>
        <v>0</v>
      </c>
      <c r="DB55" s="302">
        <f>CZ55/100*[2]QCI!$Y25*([2]QCI!$U25+[2]QCI!$W25)</f>
        <v>0</v>
      </c>
      <c r="DC55" s="303">
        <f>DA55+DB55</f>
        <v>0</v>
      </c>
      <c r="DD55"/>
      <c r="DE55"/>
      <c r="DF55"/>
      <c r="DG55"/>
      <c r="DH55"/>
      <c r="DI55"/>
      <c r="DJ55"/>
      <c r="DK55"/>
    </row>
    <row r="56" spans="2:115" ht="12.75" customHeight="1">
      <c r="B56" s="304"/>
      <c r="C56" s="305"/>
      <c r="D56" s="306" t="s">
        <v>1643</v>
      </c>
      <c r="E56" s="307" t="s">
        <v>1645</v>
      </c>
      <c r="F56" s="308">
        <f>IF(F57&lt;&gt;0,F55-F57,0)</f>
        <v>0</v>
      </c>
      <c r="G56" s="309"/>
      <c r="H56" s="310"/>
      <c r="I56" s="311"/>
      <c r="J56" s="311"/>
      <c r="K56" s="312"/>
      <c r="L56" s="313">
        <f t="shared" ref="L56:BW56" si="40">L55+H56</f>
        <v>0</v>
      </c>
      <c r="M56" s="313">
        <f t="shared" si="40"/>
        <v>0</v>
      </c>
      <c r="N56" s="314">
        <f t="shared" si="40"/>
        <v>0</v>
      </c>
      <c r="O56" s="315">
        <f t="shared" si="40"/>
        <v>0</v>
      </c>
      <c r="P56" s="316">
        <f t="shared" si="40"/>
        <v>0</v>
      </c>
      <c r="Q56" s="317">
        <f t="shared" si="40"/>
        <v>0</v>
      </c>
      <c r="R56" s="318">
        <f t="shared" si="40"/>
        <v>0</v>
      </c>
      <c r="S56" s="319">
        <f t="shared" si="40"/>
        <v>0</v>
      </c>
      <c r="T56" s="316">
        <f t="shared" si="40"/>
        <v>0</v>
      </c>
      <c r="U56" s="317">
        <f t="shared" si="40"/>
        <v>0</v>
      </c>
      <c r="V56" s="318">
        <f t="shared" si="40"/>
        <v>0</v>
      </c>
      <c r="W56" s="319">
        <f t="shared" si="40"/>
        <v>0</v>
      </c>
      <c r="X56" s="316">
        <f t="shared" si="40"/>
        <v>0</v>
      </c>
      <c r="Y56" s="317">
        <f t="shared" si="40"/>
        <v>0</v>
      </c>
      <c r="Z56" s="318">
        <f t="shared" si="40"/>
        <v>0</v>
      </c>
      <c r="AA56" s="319">
        <f t="shared" si="40"/>
        <v>0</v>
      </c>
      <c r="AB56" s="316">
        <f t="shared" si="40"/>
        <v>0</v>
      </c>
      <c r="AC56" s="317">
        <f t="shared" si="40"/>
        <v>0</v>
      </c>
      <c r="AD56" s="318">
        <f t="shared" si="40"/>
        <v>0</v>
      </c>
      <c r="AE56" s="319">
        <f t="shared" si="40"/>
        <v>0</v>
      </c>
      <c r="AF56" s="316">
        <f t="shared" si="40"/>
        <v>0</v>
      </c>
      <c r="AG56" s="317">
        <f t="shared" si="40"/>
        <v>0</v>
      </c>
      <c r="AH56" s="318">
        <f t="shared" si="40"/>
        <v>0</v>
      </c>
      <c r="AI56" s="319">
        <f t="shared" si="40"/>
        <v>0</v>
      </c>
      <c r="AJ56" s="316">
        <f t="shared" si="40"/>
        <v>0</v>
      </c>
      <c r="AK56" s="317">
        <f t="shared" si="40"/>
        <v>0</v>
      </c>
      <c r="AL56" s="318">
        <f t="shared" si="40"/>
        <v>0</v>
      </c>
      <c r="AM56" s="319">
        <f t="shared" si="40"/>
        <v>0</v>
      </c>
      <c r="AN56" s="316">
        <f t="shared" si="40"/>
        <v>0</v>
      </c>
      <c r="AO56" s="317">
        <f t="shared" si="40"/>
        <v>0</v>
      </c>
      <c r="AP56" s="318">
        <f t="shared" si="40"/>
        <v>0</v>
      </c>
      <c r="AQ56" s="319">
        <f t="shared" si="40"/>
        <v>0</v>
      </c>
      <c r="AR56" s="316">
        <f t="shared" si="40"/>
        <v>0</v>
      </c>
      <c r="AS56" s="317">
        <f t="shared" si="40"/>
        <v>0</v>
      </c>
      <c r="AT56" s="318">
        <f t="shared" si="40"/>
        <v>0</v>
      </c>
      <c r="AU56" s="319">
        <f t="shared" si="40"/>
        <v>0</v>
      </c>
      <c r="AV56" s="316">
        <f t="shared" si="40"/>
        <v>0</v>
      </c>
      <c r="AW56" s="317">
        <f t="shared" si="40"/>
        <v>0</v>
      </c>
      <c r="AX56" s="318">
        <f t="shared" si="40"/>
        <v>0</v>
      </c>
      <c r="AY56" s="319">
        <f t="shared" si="40"/>
        <v>0</v>
      </c>
      <c r="AZ56" s="316">
        <f t="shared" si="40"/>
        <v>0</v>
      </c>
      <c r="BA56" s="317">
        <f t="shared" si="40"/>
        <v>0</v>
      </c>
      <c r="BB56" s="318">
        <f t="shared" si="40"/>
        <v>0</v>
      </c>
      <c r="BC56" s="319">
        <f t="shared" si="40"/>
        <v>0</v>
      </c>
      <c r="BD56" s="316">
        <f t="shared" si="40"/>
        <v>0</v>
      </c>
      <c r="BE56" s="317">
        <f t="shared" si="40"/>
        <v>0</v>
      </c>
      <c r="BF56" s="318">
        <f t="shared" si="40"/>
        <v>0</v>
      </c>
      <c r="BG56" s="319">
        <f t="shared" si="40"/>
        <v>0</v>
      </c>
      <c r="BH56" s="316">
        <f t="shared" si="40"/>
        <v>0</v>
      </c>
      <c r="BI56" s="317">
        <f t="shared" si="40"/>
        <v>0</v>
      </c>
      <c r="BJ56" s="318">
        <f t="shared" si="40"/>
        <v>0</v>
      </c>
      <c r="BK56" s="319">
        <f t="shared" si="40"/>
        <v>0</v>
      </c>
      <c r="BL56" s="316">
        <f t="shared" si="40"/>
        <v>0</v>
      </c>
      <c r="BM56" s="317">
        <f t="shared" si="40"/>
        <v>0</v>
      </c>
      <c r="BN56" s="318">
        <f t="shared" si="40"/>
        <v>0</v>
      </c>
      <c r="BO56" s="319">
        <f t="shared" si="40"/>
        <v>0</v>
      </c>
      <c r="BP56" s="316">
        <f t="shared" si="40"/>
        <v>0</v>
      </c>
      <c r="BQ56" s="317">
        <f t="shared" si="40"/>
        <v>0</v>
      </c>
      <c r="BR56" s="318">
        <f t="shared" si="40"/>
        <v>0</v>
      </c>
      <c r="BS56" s="319">
        <f t="shared" si="40"/>
        <v>0</v>
      </c>
      <c r="BT56" s="316">
        <f t="shared" si="40"/>
        <v>0</v>
      </c>
      <c r="BU56" s="317">
        <f t="shared" si="40"/>
        <v>0</v>
      </c>
      <c r="BV56" s="318">
        <f t="shared" si="40"/>
        <v>0</v>
      </c>
      <c r="BW56" s="319">
        <f t="shared" si="40"/>
        <v>0</v>
      </c>
      <c r="BX56" s="316">
        <f t="shared" ref="BX56:DC56" si="41">BX55+BT56</f>
        <v>0</v>
      </c>
      <c r="BY56" s="317">
        <f t="shared" si="41"/>
        <v>0</v>
      </c>
      <c r="BZ56" s="318">
        <f t="shared" si="41"/>
        <v>0</v>
      </c>
      <c r="CA56" s="319">
        <f t="shared" si="41"/>
        <v>0</v>
      </c>
      <c r="CB56" s="316">
        <f t="shared" si="41"/>
        <v>0</v>
      </c>
      <c r="CC56" s="317">
        <f t="shared" si="41"/>
        <v>0</v>
      </c>
      <c r="CD56" s="318">
        <f t="shared" si="41"/>
        <v>0</v>
      </c>
      <c r="CE56" s="319">
        <f t="shared" si="41"/>
        <v>0</v>
      </c>
      <c r="CF56" s="316">
        <f t="shared" si="41"/>
        <v>0</v>
      </c>
      <c r="CG56" s="317">
        <f t="shared" si="41"/>
        <v>0</v>
      </c>
      <c r="CH56" s="318">
        <f t="shared" si="41"/>
        <v>0</v>
      </c>
      <c r="CI56" s="319">
        <f t="shared" si="41"/>
        <v>0</v>
      </c>
      <c r="CJ56" s="316">
        <f t="shared" si="41"/>
        <v>0</v>
      </c>
      <c r="CK56" s="317">
        <f t="shared" si="41"/>
        <v>0</v>
      </c>
      <c r="CL56" s="318">
        <f t="shared" si="41"/>
        <v>0</v>
      </c>
      <c r="CM56" s="319">
        <f t="shared" si="41"/>
        <v>0</v>
      </c>
      <c r="CN56" s="316">
        <f t="shared" si="41"/>
        <v>0</v>
      </c>
      <c r="CO56" s="317">
        <f t="shared" si="41"/>
        <v>0</v>
      </c>
      <c r="CP56" s="318">
        <f t="shared" si="41"/>
        <v>0</v>
      </c>
      <c r="CQ56" s="319">
        <f t="shared" si="41"/>
        <v>0</v>
      </c>
      <c r="CR56" s="316">
        <f t="shared" si="41"/>
        <v>0</v>
      </c>
      <c r="CS56" s="317">
        <f t="shared" si="41"/>
        <v>0</v>
      </c>
      <c r="CT56" s="318">
        <f t="shared" si="41"/>
        <v>0</v>
      </c>
      <c r="CU56" s="319">
        <f t="shared" si="41"/>
        <v>0</v>
      </c>
      <c r="CV56" s="316">
        <f t="shared" si="41"/>
        <v>0</v>
      </c>
      <c r="CW56" s="317">
        <f t="shared" si="41"/>
        <v>0</v>
      </c>
      <c r="CX56" s="318">
        <f t="shared" si="41"/>
        <v>0</v>
      </c>
      <c r="CY56" s="319">
        <f t="shared" si="41"/>
        <v>0</v>
      </c>
      <c r="CZ56" s="316">
        <f t="shared" si="41"/>
        <v>0</v>
      </c>
      <c r="DA56" s="317">
        <f t="shared" si="41"/>
        <v>0</v>
      </c>
      <c r="DB56" s="318">
        <f t="shared" si="41"/>
        <v>0</v>
      </c>
      <c r="DC56" s="319">
        <f t="shared" si="41"/>
        <v>0</v>
      </c>
      <c r="DD56"/>
      <c r="DE56"/>
      <c r="DF56"/>
      <c r="DG56"/>
      <c r="DH56"/>
      <c r="DI56"/>
      <c r="DJ56"/>
      <c r="DK56"/>
    </row>
    <row r="57" spans="2:115" ht="12.75" customHeight="1">
      <c r="B57" s="304"/>
      <c r="C57" s="305"/>
      <c r="D57" s="320" t="s">
        <v>1646</v>
      </c>
      <c r="E57" s="321" t="s">
        <v>1647</v>
      </c>
      <c r="F57" s="322"/>
      <c r="G57" s="323">
        <f>IF(F57=0,0,F57/F$91)</f>
        <v>0</v>
      </c>
      <c r="H57" s="324"/>
      <c r="I57" s="325"/>
      <c r="J57" s="325"/>
      <c r="K57" s="326"/>
      <c r="L57" s="327">
        <f>IF(O57&lt;&gt;0,(O57/$F57)*100,0)</f>
        <v>0</v>
      </c>
      <c r="M57" s="327">
        <f>ROUND(O57*[2]QCI!$R$15,2)</f>
        <v>0</v>
      </c>
      <c r="N57" s="328">
        <f>O57-M57</f>
        <v>0</v>
      </c>
      <c r="O57" s="329"/>
      <c r="P57" s="330">
        <f>IF(S57&lt;&gt;0,(S57/$F57)*100,0)</f>
        <v>0</v>
      </c>
      <c r="Q57" s="327">
        <f>ROUND(S57*[2]QCI!$R$15,2)</f>
        <v>0</v>
      </c>
      <c r="R57" s="327">
        <f>S57-Q57</f>
        <v>0</v>
      </c>
      <c r="S57" s="329"/>
      <c r="T57" s="330">
        <f>IF(W57&lt;&gt;0,(W57/$F57)*100,0)</f>
        <v>0</v>
      </c>
      <c r="U57" s="327">
        <f>ROUND(W57*[2]QCI!$R$15,2)</f>
        <v>0</v>
      </c>
      <c r="V57" s="327">
        <f>W57-U57</f>
        <v>0</v>
      </c>
      <c r="W57" s="329"/>
      <c r="X57" s="330">
        <f>IF(AA57&lt;&gt;0,(AA57/$F57)*100,0)</f>
        <v>0</v>
      </c>
      <c r="Y57" s="327">
        <f>ROUND(AA57*[2]QCI!$R$15,2)</f>
        <v>0</v>
      </c>
      <c r="Z57" s="327">
        <f>AA57-Y57</f>
        <v>0</v>
      </c>
      <c r="AA57" s="329"/>
      <c r="AB57" s="330">
        <f>IF(AE57&lt;&gt;0,(AE57/$F57)*100,0)</f>
        <v>0</v>
      </c>
      <c r="AC57" s="327">
        <f>ROUND(AE57*[2]QCI!$R$15,2)</f>
        <v>0</v>
      </c>
      <c r="AD57" s="327">
        <f>AE57-AC57</f>
        <v>0</v>
      </c>
      <c r="AE57" s="329"/>
      <c r="AF57" s="330">
        <f>IF(AI57&lt;&gt;0,(AI57/$F57)*100,0)</f>
        <v>0</v>
      </c>
      <c r="AG57" s="327">
        <f>ROUND(AI57*[2]QCI!$R$15,2)</f>
        <v>0</v>
      </c>
      <c r="AH57" s="327">
        <f>AI57-AG57</f>
        <v>0</v>
      </c>
      <c r="AI57" s="329"/>
      <c r="AJ57" s="330">
        <f>IF(AM57&lt;&gt;0,(AM57/$F57)*100,0)</f>
        <v>0</v>
      </c>
      <c r="AK57" s="327">
        <f>ROUND(AM57*[2]QCI!$R$15,2)</f>
        <v>0</v>
      </c>
      <c r="AL57" s="327">
        <f>AM57-AK57</f>
        <v>0</v>
      </c>
      <c r="AM57" s="329"/>
      <c r="AN57" s="330">
        <f>IF(AQ57&lt;&gt;0,(AQ57/$F57)*100,0)</f>
        <v>0</v>
      </c>
      <c r="AO57" s="327">
        <f>ROUND(AQ57*[2]QCI!$R$15,2)</f>
        <v>0</v>
      </c>
      <c r="AP57" s="327">
        <f>AQ57-AO57</f>
        <v>0</v>
      </c>
      <c r="AQ57" s="329"/>
      <c r="AR57" s="330">
        <f>IF(AU57&lt;&gt;0,(AU57/$F57)*100,0)</f>
        <v>0</v>
      </c>
      <c r="AS57" s="327">
        <f>ROUND(AU57*[2]QCI!$R$15,2)</f>
        <v>0</v>
      </c>
      <c r="AT57" s="327">
        <f>AU57-AS57</f>
        <v>0</v>
      </c>
      <c r="AU57" s="329"/>
      <c r="AV57" s="330">
        <f>IF(AY57&lt;&gt;0,(AY57/$F57)*100,0)</f>
        <v>0</v>
      </c>
      <c r="AW57" s="327">
        <f>ROUND(AY57*[2]QCI!$R$15,2)</f>
        <v>0</v>
      </c>
      <c r="AX57" s="327">
        <f>AY57-AW57</f>
        <v>0</v>
      </c>
      <c r="AY57" s="329"/>
      <c r="AZ57" s="330">
        <f>IF(BC57&lt;&gt;0,(BC57/$F57)*100,0)</f>
        <v>0</v>
      </c>
      <c r="BA57" s="327">
        <f>ROUND(BC57*[2]QCI!$R$15,2)</f>
        <v>0</v>
      </c>
      <c r="BB57" s="327">
        <f>BC57-BA57</f>
        <v>0</v>
      </c>
      <c r="BC57" s="329"/>
      <c r="BD57" s="330">
        <f>IF(BG57&lt;&gt;0,(BG57/$F57)*100,0)</f>
        <v>0</v>
      </c>
      <c r="BE57" s="327">
        <f>ROUND(BG57*[2]QCI!$R$15,2)</f>
        <v>0</v>
      </c>
      <c r="BF57" s="327">
        <f>BG57-BE57</f>
        <v>0</v>
      </c>
      <c r="BG57" s="329"/>
      <c r="BH57" s="330">
        <f>IF(BK57&lt;&gt;0,(BK57/$F57)*100,0)</f>
        <v>0</v>
      </c>
      <c r="BI57" s="327">
        <f>ROUND(BK57*[2]QCI!$R$15,2)</f>
        <v>0</v>
      </c>
      <c r="BJ57" s="327">
        <f>BK57-BI57</f>
        <v>0</v>
      </c>
      <c r="BK57" s="329"/>
      <c r="BL57" s="330">
        <f>IF(BO57&lt;&gt;0,(BO57/$F57)*100,0)</f>
        <v>0</v>
      </c>
      <c r="BM57" s="327">
        <f>ROUND(BO57*[2]QCI!$R$15,2)</f>
        <v>0</v>
      </c>
      <c r="BN57" s="327">
        <f>BO57-BM57</f>
        <v>0</v>
      </c>
      <c r="BO57" s="329"/>
      <c r="BP57" s="330">
        <f>IF(BS57&lt;&gt;0,(BS57/$F57)*100,0)</f>
        <v>0</v>
      </c>
      <c r="BQ57" s="327">
        <f>ROUND(BS57*[2]QCI!$R$15,2)</f>
        <v>0</v>
      </c>
      <c r="BR57" s="327">
        <f>BS57-BQ57</f>
        <v>0</v>
      </c>
      <c r="BS57" s="329"/>
      <c r="BT57" s="330">
        <f>IF(BW57&lt;&gt;0,(BW57/$F57)*100,0)</f>
        <v>0</v>
      </c>
      <c r="BU57" s="327">
        <f>ROUND(BW57*[2]QCI!$R$15,2)</f>
        <v>0</v>
      </c>
      <c r="BV57" s="327">
        <f>BW57-BU57</f>
        <v>0</v>
      </c>
      <c r="BW57" s="329"/>
      <c r="BX57" s="330">
        <f>IF(CA57&lt;&gt;0,(CA57/$F57)*100,0)</f>
        <v>0</v>
      </c>
      <c r="BY57" s="327">
        <f>ROUND(CA57*[2]QCI!$R$15,2)</f>
        <v>0</v>
      </c>
      <c r="BZ57" s="327">
        <f>CA57-BY57</f>
        <v>0</v>
      </c>
      <c r="CA57" s="329"/>
      <c r="CB57" s="330">
        <f>IF(CE57&lt;&gt;0,(CE57/$F57)*100,0)</f>
        <v>0</v>
      </c>
      <c r="CC57" s="327">
        <f>ROUND(CE57*[2]QCI!$R$15,2)</f>
        <v>0</v>
      </c>
      <c r="CD57" s="327">
        <f>CE57-CC57</f>
        <v>0</v>
      </c>
      <c r="CE57" s="329"/>
      <c r="CF57" s="330">
        <f>IF(CI57&lt;&gt;0,(CI57/$F57)*100,0)</f>
        <v>0</v>
      </c>
      <c r="CG57" s="327">
        <f>ROUND(CI57*[2]QCI!$R$15,2)</f>
        <v>0</v>
      </c>
      <c r="CH57" s="327">
        <f>CI57-CG57</f>
        <v>0</v>
      </c>
      <c r="CI57" s="329"/>
      <c r="CJ57" s="330">
        <f>IF(CM57&lt;&gt;0,(CM57/$F57)*100,0)</f>
        <v>0</v>
      </c>
      <c r="CK57" s="327">
        <f>ROUND(CM57*[2]QCI!$R$15,2)</f>
        <v>0</v>
      </c>
      <c r="CL57" s="327">
        <f>CM57-CK57</f>
        <v>0</v>
      </c>
      <c r="CM57" s="329"/>
      <c r="CN57" s="330">
        <f>IF(CQ57&lt;&gt;0,(CQ57/$F57)*100,0)</f>
        <v>0</v>
      </c>
      <c r="CO57" s="327">
        <f>ROUND(CQ57*[2]QCI!$R$15,2)</f>
        <v>0</v>
      </c>
      <c r="CP57" s="327">
        <f>CQ57-CO57</f>
        <v>0</v>
      </c>
      <c r="CQ57" s="329"/>
      <c r="CR57" s="330">
        <f>IF(CU57&lt;&gt;0,(CU57/$F57)*100,0)</f>
        <v>0</v>
      </c>
      <c r="CS57" s="327">
        <f>ROUND(CU57*[2]QCI!$R$15,2)</f>
        <v>0</v>
      </c>
      <c r="CT57" s="327">
        <f>CU57-CS57</f>
        <v>0</v>
      </c>
      <c r="CU57" s="329"/>
      <c r="CV57" s="330">
        <f>IF(CY57&lt;&gt;0,(CY57/$F57)*100,0)</f>
        <v>0</v>
      </c>
      <c r="CW57" s="327">
        <f>ROUND(CY57*[2]QCI!$R$15,2)</f>
        <v>0</v>
      </c>
      <c r="CX57" s="327">
        <f>CY57-CW57</f>
        <v>0</v>
      </c>
      <c r="CY57" s="329"/>
      <c r="CZ57" s="330">
        <f>IF(DC57&lt;&gt;0,(DC57/$F57)*100,0)</f>
        <v>0</v>
      </c>
      <c r="DA57" s="327">
        <f>ROUND(DC57*[2]QCI!$R$15,2)</f>
        <v>0</v>
      </c>
      <c r="DB57" s="327">
        <f>DC57-DA57</f>
        <v>0</v>
      </c>
      <c r="DC57" s="329"/>
      <c r="DD57"/>
      <c r="DE57"/>
      <c r="DF57"/>
      <c r="DG57"/>
      <c r="DH57"/>
      <c r="DI57"/>
      <c r="DJ57"/>
      <c r="DK57"/>
    </row>
    <row r="58" spans="2:115" ht="12.75" customHeight="1">
      <c r="B58" s="343"/>
      <c r="C58" s="305"/>
      <c r="D58" s="331" t="s">
        <v>1648</v>
      </c>
      <c r="E58" s="332" t="s">
        <v>1649</v>
      </c>
      <c r="F58" s="333">
        <f>IF(F57=0,F55,F57)</f>
        <v>735394.79999999993</v>
      </c>
      <c r="G58" s="334"/>
      <c r="H58" s="335"/>
      <c r="I58" s="336"/>
      <c r="J58" s="336"/>
      <c r="K58" s="337"/>
      <c r="L58" s="338">
        <f t="shared" ref="L58:BW58" si="42">L57+H58</f>
        <v>0</v>
      </c>
      <c r="M58" s="338">
        <f t="shared" si="42"/>
        <v>0</v>
      </c>
      <c r="N58" s="339">
        <f t="shared" si="42"/>
        <v>0</v>
      </c>
      <c r="O58" s="340">
        <f t="shared" si="42"/>
        <v>0</v>
      </c>
      <c r="P58" s="341">
        <f t="shared" si="42"/>
        <v>0</v>
      </c>
      <c r="Q58" s="338">
        <f t="shared" si="42"/>
        <v>0</v>
      </c>
      <c r="R58" s="338">
        <f t="shared" si="42"/>
        <v>0</v>
      </c>
      <c r="S58" s="340">
        <f t="shared" si="42"/>
        <v>0</v>
      </c>
      <c r="T58" s="341">
        <f t="shared" si="42"/>
        <v>0</v>
      </c>
      <c r="U58" s="338">
        <f t="shared" si="42"/>
        <v>0</v>
      </c>
      <c r="V58" s="338">
        <f t="shared" si="42"/>
        <v>0</v>
      </c>
      <c r="W58" s="340">
        <f t="shared" si="42"/>
        <v>0</v>
      </c>
      <c r="X58" s="341">
        <f t="shared" si="42"/>
        <v>0</v>
      </c>
      <c r="Y58" s="338">
        <f t="shared" si="42"/>
        <v>0</v>
      </c>
      <c r="Z58" s="338">
        <f t="shared" si="42"/>
        <v>0</v>
      </c>
      <c r="AA58" s="340">
        <f t="shared" si="42"/>
        <v>0</v>
      </c>
      <c r="AB58" s="341">
        <f t="shared" si="42"/>
        <v>0</v>
      </c>
      <c r="AC58" s="338">
        <f t="shared" si="42"/>
        <v>0</v>
      </c>
      <c r="AD58" s="338">
        <f t="shared" si="42"/>
        <v>0</v>
      </c>
      <c r="AE58" s="340">
        <f t="shared" si="42"/>
        <v>0</v>
      </c>
      <c r="AF58" s="341">
        <f t="shared" si="42"/>
        <v>0</v>
      </c>
      <c r="AG58" s="338">
        <f t="shared" si="42"/>
        <v>0</v>
      </c>
      <c r="AH58" s="338">
        <f t="shared" si="42"/>
        <v>0</v>
      </c>
      <c r="AI58" s="340">
        <f t="shared" si="42"/>
        <v>0</v>
      </c>
      <c r="AJ58" s="341">
        <f t="shared" si="42"/>
        <v>0</v>
      </c>
      <c r="AK58" s="338">
        <f t="shared" si="42"/>
        <v>0</v>
      </c>
      <c r="AL58" s="338">
        <f t="shared" si="42"/>
        <v>0</v>
      </c>
      <c r="AM58" s="340">
        <f t="shared" si="42"/>
        <v>0</v>
      </c>
      <c r="AN58" s="341">
        <f t="shared" si="42"/>
        <v>0</v>
      </c>
      <c r="AO58" s="338">
        <f t="shared" si="42"/>
        <v>0</v>
      </c>
      <c r="AP58" s="338">
        <f t="shared" si="42"/>
        <v>0</v>
      </c>
      <c r="AQ58" s="340">
        <f t="shared" si="42"/>
        <v>0</v>
      </c>
      <c r="AR58" s="341">
        <f t="shared" si="42"/>
        <v>0</v>
      </c>
      <c r="AS58" s="338">
        <f t="shared" si="42"/>
        <v>0</v>
      </c>
      <c r="AT58" s="338">
        <f t="shared" si="42"/>
        <v>0</v>
      </c>
      <c r="AU58" s="340">
        <f t="shared" si="42"/>
        <v>0</v>
      </c>
      <c r="AV58" s="341">
        <f t="shared" si="42"/>
        <v>0</v>
      </c>
      <c r="AW58" s="338">
        <f t="shared" si="42"/>
        <v>0</v>
      </c>
      <c r="AX58" s="338">
        <f t="shared" si="42"/>
        <v>0</v>
      </c>
      <c r="AY58" s="340">
        <f t="shared" si="42"/>
        <v>0</v>
      </c>
      <c r="AZ58" s="341">
        <f t="shared" si="42"/>
        <v>0</v>
      </c>
      <c r="BA58" s="338">
        <f t="shared" si="42"/>
        <v>0</v>
      </c>
      <c r="BB58" s="338">
        <f t="shared" si="42"/>
        <v>0</v>
      </c>
      <c r="BC58" s="340">
        <f t="shared" si="42"/>
        <v>0</v>
      </c>
      <c r="BD58" s="341">
        <f t="shared" si="42"/>
        <v>0</v>
      </c>
      <c r="BE58" s="338">
        <f t="shared" si="42"/>
        <v>0</v>
      </c>
      <c r="BF58" s="338">
        <f t="shared" si="42"/>
        <v>0</v>
      </c>
      <c r="BG58" s="340">
        <f t="shared" si="42"/>
        <v>0</v>
      </c>
      <c r="BH58" s="341">
        <f t="shared" si="42"/>
        <v>0</v>
      </c>
      <c r="BI58" s="338">
        <f t="shared" si="42"/>
        <v>0</v>
      </c>
      <c r="BJ58" s="338">
        <f t="shared" si="42"/>
        <v>0</v>
      </c>
      <c r="BK58" s="340">
        <f t="shared" si="42"/>
        <v>0</v>
      </c>
      <c r="BL58" s="341">
        <f t="shared" si="42"/>
        <v>0</v>
      </c>
      <c r="BM58" s="338">
        <f t="shared" si="42"/>
        <v>0</v>
      </c>
      <c r="BN58" s="338">
        <f t="shared" si="42"/>
        <v>0</v>
      </c>
      <c r="BO58" s="340">
        <f t="shared" si="42"/>
        <v>0</v>
      </c>
      <c r="BP58" s="341">
        <f t="shared" si="42"/>
        <v>0</v>
      </c>
      <c r="BQ58" s="338">
        <f t="shared" si="42"/>
        <v>0</v>
      </c>
      <c r="BR58" s="338">
        <f t="shared" si="42"/>
        <v>0</v>
      </c>
      <c r="BS58" s="340">
        <f t="shared" si="42"/>
        <v>0</v>
      </c>
      <c r="BT58" s="341">
        <f t="shared" si="42"/>
        <v>0</v>
      </c>
      <c r="BU58" s="338">
        <f t="shared" si="42"/>
        <v>0</v>
      </c>
      <c r="BV58" s="338">
        <f t="shared" si="42"/>
        <v>0</v>
      </c>
      <c r="BW58" s="340">
        <f t="shared" si="42"/>
        <v>0</v>
      </c>
      <c r="BX58" s="341">
        <f t="shared" ref="BX58:DC58" si="43">BX57+BT58</f>
        <v>0</v>
      </c>
      <c r="BY58" s="338">
        <f t="shared" si="43"/>
        <v>0</v>
      </c>
      <c r="BZ58" s="338">
        <f t="shared" si="43"/>
        <v>0</v>
      </c>
      <c r="CA58" s="340">
        <f t="shared" si="43"/>
        <v>0</v>
      </c>
      <c r="CB58" s="341">
        <f t="shared" si="43"/>
        <v>0</v>
      </c>
      <c r="CC58" s="338">
        <f t="shared" si="43"/>
        <v>0</v>
      </c>
      <c r="CD58" s="338">
        <f t="shared" si="43"/>
        <v>0</v>
      </c>
      <c r="CE58" s="340">
        <f t="shared" si="43"/>
        <v>0</v>
      </c>
      <c r="CF58" s="341">
        <f t="shared" si="43"/>
        <v>0</v>
      </c>
      <c r="CG58" s="338">
        <f t="shared" si="43"/>
        <v>0</v>
      </c>
      <c r="CH58" s="338">
        <f t="shared" si="43"/>
        <v>0</v>
      </c>
      <c r="CI58" s="340">
        <f t="shared" si="43"/>
        <v>0</v>
      </c>
      <c r="CJ58" s="341">
        <f t="shared" si="43"/>
        <v>0</v>
      </c>
      <c r="CK58" s="338">
        <f t="shared" si="43"/>
        <v>0</v>
      </c>
      <c r="CL58" s="338">
        <f t="shared" si="43"/>
        <v>0</v>
      </c>
      <c r="CM58" s="340">
        <f t="shared" si="43"/>
        <v>0</v>
      </c>
      <c r="CN58" s="341">
        <f t="shared" si="43"/>
        <v>0</v>
      </c>
      <c r="CO58" s="338">
        <f t="shared" si="43"/>
        <v>0</v>
      </c>
      <c r="CP58" s="338">
        <f t="shared" si="43"/>
        <v>0</v>
      </c>
      <c r="CQ58" s="340">
        <f t="shared" si="43"/>
        <v>0</v>
      </c>
      <c r="CR58" s="341">
        <f t="shared" si="43"/>
        <v>0</v>
      </c>
      <c r="CS58" s="338">
        <f t="shared" si="43"/>
        <v>0</v>
      </c>
      <c r="CT58" s="338">
        <f t="shared" si="43"/>
        <v>0</v>
      </c>
      <c r="CU58" s="340">
        <f t="shared" si="43"/>
        <v>0</v>
      </c>
      <c r="CV58" s="341">
        <f t="shared" si="43"/>
        <v>0</v>
      </c>
      <c r="CW58" s="338">
        <f t="shared" si="43"/>
        <v>0</v>
      </c>
      <c r="CX58" s="338">
        <f t="shared" si="43"/>
        <v>0</v>
      </c>
      <c r="CY58" s="340">
        <f t="shared" si="43"/>
        <v>0</v>
      </c>
      <c r="CZ58" s="341">
        <f t="shared" si="43"/>
        <v>0</v>
      </c>
      <c r="DA58" s="338">
        <f t="shared" si="43"/>
        <v>0</v>
      </c>
      <c r="DB58" s="338">
        <f t="shared" si="43"/>
        <v>0</v>
      </c>
      <c r="DC58" s="340">
        <f t="shared" si="43"/>
        <v>0</v>
      </c>
      <c r="DD58"/>
      <c r="DE58"/>
      <c r="DF58"/>
      <c r="DG58"/>
      <c r="DH58"/>
      <c r="DI58"/>
      <c r="DJ58"/>
      <c r="DK58"/>
    </row>
    <row r="59" spans="2:115" ht="12.75" customHeight="1">
      <c r="B59" s="288">
        <v>12</v>
      </c>
      <c r="C59" s="342" t="str">
        <f>[2]QCI!C26</f>
        <v>Alvenarias e Divisórias</v>
      </c>
      <c r="D59" s="290" t="s">
        <v>1643</v>
      </c>
      <c r="E59" s="291" t="s">
        <v>1644</v>
      </c>
      <c r="F59" s="292">
        <f>CRONOFF!F27</f>
        <v>71069.100000000006</v>
      </c>
      <c r="G59" s="293">
        <f>[3]CRONFF!G27</f>
        <v>2.0847274188907111E-2</v>
      </c>
      <c r="H59" s="294"/>
      <c r="I59" s="295"/>
      <c r="J59" s="295"/>
      <c r="K59" s="296"/>
      <c r="L59" s="297">
        <f>[2]CronogFF!H28</f>
        <v>0</v>
      </c>
      <c r="M59" s="298">
        <f>L59*[2]QCI!$Y26*[2]QCI!$R26/100</f>
        <v>0</v>
      </c>
      <c r="N59" s="299">
        <f>L59/100*[2]QCI!$Y26*([2]QCI!$U26+[2]QCI!$W26)</f>
        <v>0</v>
      </c>
      <c r="O59" s="300">
        <f>M59+N59</f>
        <v>0</v>
      </c>
      <c r="P59" s="301">
        <f>[2]CronogFF!L28</f>
        <v>0</v>
      </c>
      <c r="Q59" s="302">
        <f>P59*[2]QCI!$Y26*[2]QCI!$R26/100</f>
        <v>0</v>
      </c>
      <c r="R59" s="302">
        <f>P59/100*[2]QCI!$Y26*([2]QCI!$U26+[2]QCI!$W26)</f>
        <v>0</v>
      </c>
      <c r="S59" s="303">
        <f>Q59+R59</f>
        <v>0</v>
      </c>
      <c r="T59" s="301">
        <f>[2]CronogFF!P28</f>
        <v>0</v>
      </c>
      <c r="U59" s="302">
        <f>T59*[2]QCI!$Y26*[2]QCI!$R26/100</f>
        <v>0</v>
      </c>
      <c r="V59" s="302">
        <f>T59/100*[2]QCI!$Y26*([2]QCI!$U26+[2]QCI!$W26)</f>
        <v>0</v>
      </c>
      <c r="W59" s="303">
        <f>U59+V59</f>
        <v>0</v>
      </c>
      <c r="X59" s="301">
        <f>[2]CronogFF!T28</f>
        <v>0</v>
      </c>
      <c r="Y59" s="302">
        <f>X59*[2]QCI!$Y26*[2]QCI!$R26/100</f>
        <v>0</v>
      </c>
      <c r="Z59" s="302">
        <f>X59/100*[2]QCI!$Y26*([2]QCI!$U26+[2]QCI!$W26)</f>
        <v>0</v>
      </c>
      <c r="AA59" s="303">
        <f>Y59+Z59</f>
        <v>0</v>
      </c>
      <c r="AB59" s="301">
        <f>[2]CronogFF!X28</f>
        <v>0</v>
      </c>
      <c r="AC59" s="302">
        <f>AB59*[2]QCI!$Y26*[2]QCI!$R26/100</f>
        <v>0</v>
      </c>
      <c r="AD59" s="302">
        <f>AB59/100*[2]QCI!$Y26*([2]QCI!$U26+[2]QCI!$W26)</f>
        <v>0</v>
      </c>
      <c r="AE59" s="303">
        <f>AC59+AD59</f>
        <v>0</v>
      </c>
      <c r="AF59" s="301">
        <f>[2]CronogFF!AB28</f>
        <v>0</v>
      </c>
      <c r="AG59" s="302">
        <f>AF59*[2]QCI!$Y26*[2]QCI!$R26/100</f>
        <v>0</v>
      </c>
      <c r="AH59" s="302">
        <f>AF59/100*[2]QCI!$Y26*([2]QCI!$U26+[2]QCI!$W26)</f>
        <v>0</v>
      </c>
      <c r="AI59" s="303">
        <f>AG59+AH59</f>
        <v>0</v>
      </c>
      <c r="AJ59" s="301">
        <f>[2]CronogFF!AF28</f>
        <v>0</v>
      </c>
      <c r="AK59" s="302">
        <f>AJ59*[2]QCI!$Y26*[2]QCI!$R26/100</f>
        <v>0</v>
      </c>
      <c r="AL59" s="302">
        <f>AJ59/100*[2]QCI!$Y26*([2]QCI!$U26+[2]QCI!$W26)</f>
        <v>0</v>
      </c>
      <c r="AM59" s="303">
        <f>AK59+AL59</f>
        <v>0</v>
      </c>
      <c r="AN59" s="301">
        <f>[2]CronogFF!AJ28</f>
        <v>0</v>
      </c>
      <c r="AO59" s="302">
        <f>AN59*[2]QCI!$Y26*[2]QCI!$R26/100</f>
        <v>0</v>
      </c>
      <c r="AP59" s="302">
        <f>AN59/100*[2]QCI!$Y26*([2]QCI!$U26+[2]QCI!$W26)</f>
        <v>0</v>
      </c>
      <c r="AQ59" s="303">
        <f>AO59+AP59</f>
        <v>0</v>
      </c>
      <c r="AR59" s="301">
        <f>[2]CronogFF!AN28</f>
        <v>0</v>
      </c>
      <c r="AS59" s="302">
        <f>AR59*[2]QCI!$Y26*[2]QCI!$R26/100</f>
        <v>0</v>
      </c>
      <c r="AT59" s="302">
        <f>AR59/100*[2]QCI!$Y26*([2]QCI!$U26+[2]QCI!$W26)</f>
        <v>0</v>
      </c>
      <c r="AU59" s="303">
        <f>AS59+AT59</f>
        <v>0</v>
      </c>
      <c r="AV59" s="301">
        <f>[2]CronogFF!AR28</f>
        <v>0</v>
      </c>
      <c r="AW59" s="302">
        <f>AV59*[2]QCI!$Y26*[2]QCI!$R26/100</f>
        <v>0</v>
      </c>
      <c r="AX59" s="302">
        <f>AV59/100*[2]QCI!$Y26*([2]QCI!$U26+[2]QCI!$W26)</f>
        <v>0</v>
      </c>
      <c r="AY59" s="303">
        <f>AW59+AX59</f>
        <v>0</v>
      </c>
      <c r="AZ59" s="301">
        <f>[2]CronogFF!AV28</f>
        <v>0</v>
      </c>
      <c r="BA59" s="302">
        <f>AZ59*[2]QCI!$Y26*[2]QCI!$R26/100</f>
        <v>0</v>
      </c>
      <c r="BB59" s="302">
        <f>AZ59/100*[2]QCI!$Y26*([2]QCI!$U26+[2]QCI!$W26)</f>
        <v>0</v>
      </c>
      <c r="BC59" s="303">
        <f>BA59+BB59</f>
        <v>0</v>
      </c>
      <c r="BD59" s="301">
        <f>[2]CronogFF!AZ28</f>
        <v>0</v>
      </c>
      <c r="BE59" s="302">
        <f>BD59*[2]QCI!$Y26*[2]QCI!$R26/100</f>
        <v>0</v>
      </c>
      <c r="BF59" s="302">
        <f>BD59/100*[2]QCI!$Y26*([2]QCI!$U26+[2]QCI!$W26)</f>
        <v>0</v>
      </c>
      <c r="BG59" s="303">
        <f>BE59+BF59</f>
        <v>0</v>
      </c>
      <c r="BH59" s="301">
        <f>[2]CronogFF!BD28</f>
        <v>0</v>
      </c>
      <c r="BI59" s="302">
        <f>BH59*[2]QCI!$Y26*[2]QCI!$R26/100</f>
        <v>0</v>
      </c>
      <c r="BJ59" s="302">
        <f>BH59/100*[2]QCI!$Y26*([2]QCI!$U26+[2]QCI!$W26)</f>
        <v>0</v>
      </c>
      <c r="BK59" s="303">
        <f>BI59+BJ59</f>
        <v>0</v>
      </c>
      <c r="BL59" s="301">
        <f>[2]CronogFF!BH28</f>
        <v>0</v>
      </c>
      <c r="BM59" s="302">
        <f>BL59*[2]QCI!$Y26*[2]QCI!$R26/100</f>
        <v>0</v>
      </c>
      <c r="BN59" s="302">
        <f>BL59/100*[2]QCI!$Y26*([2]QCI!$U26+[2]QCI!$W26)</f>
        <v>0</v>
      </c>
      <c r="BO59" s="303">
        <f>BM59+BN59</f>
        <v>0</v>
      </c>
      <c r="BP59" s="301">
        <f>[2]CronogFF!BL28</f>
        <v>0</v>
      </c>
      <c r="BQ59" s="302">
        <f>BP59*[2]QCI!$Y26*[2]QCI!$R26/100</f>
        <v>0</v>
      </c>
      <c r="BR59" s="302">
        <f>BP59/100*[2]QCI!$Y26*([2]QCI!$U26+[2]QCI!$W26)</f>
        <v>0</v>
      </c>
      <c r="BS59" s="303">
        <f>BQ59+BR59</f>
        <v>0</v>
      </c>
      <c r="BT59" s="301">
        <f>[2]CronogFF!BP28</f>
        <v>0</v>
      </c>
      <c r="BU59" s="302">
        <f>BT59*[2]QCI!$Y26*[2]QCI!$R26/100</f>
        <v>0</v>
      </c>
      <c r="BV59" s="302">
        <f>BT59/100*[2]QCI!$Y26*([2]QCI!$U26+[2]QCI!$W26)</f>
        <v>0</v>
      </c>
      <c r="BW59" s="303">
        <f>BU59+BV59</f>
        <v>0</v>
      </c>
      <c r="BX59" s="301">
        <f>[2]CronogFF!BT28</f>
        <v>0</v>
      </c>
      <c r="BY59" s="302">
        <f>BX59*[2]QCI!$Y26*[2]QCI!$R26/100</f>
        <v>0</v>
      </c>
      <c r="BZ59" s="302">
        <f>BX59/100*[2]QCI!$Y26*([2]QCI!$U26+[2]QCI!$W26)</f>
        <v>0</v>
      </c>
      <c r="CA59" s="303">
        <f>BY59+BZ59</f>
        <v>0</v>
      </c>
      <c r="CB59" s="301">
        <f>[2]CronogFF!BX28</f>
        <v>0</v>
      </c>
      <c r="CC59" s="302">
        <f>CB59*[2]QCI!$Y26*[2]QCI!$R26/100</f>
        <v>0</v>
      </c>
      <c r="CD59" s="302">
        <f>CB59/100*[2]QCI!$Y26*([2]QCI!$U26+[2]QCI!$W26)</f>
        <v>0</v>
      </c>
      <c r="CE59" s="303">
        <f>CC59+CD59</f>
        <v>0</v>
      </c>
      <c r="CF59" s="301">
        <f>[2]CronogFF!CB28</f>
        <v>0</v>
      </c>
      <c r="CG59" s="302">
        <f>CF59*[2]QCI!$Y26*[2]QCI!$R26/100</f>
        <v>0</v>
      </c>
      <c r="CH59" s="302">
        <f>CF59/100*[2]QCI!$Y26*([2]QCI!$U26+[2]QCI!$W26)</f>
        <v>0</v>
      </c>
      <c r="CI59" s="303">
        <f>CG59+CH59</f>
        <v>0</v>
      </c>
      <c r="CJ59" s="301">
        <f>[2]CronogFF!CF28</f>
        <v>0</v>
      </c>
      <c r="CK59" s="302">
        <f>CJ59*[2]QCI!$Y26*[2]QCI!$R26/100</f>
        <v>0</v>
      </c>
      <c r="CL59" s="302">
        <f>CJ59/100*[2]QCI!$Y26*([2]QCI!$U26+[2]QCI!$W26)</f>
        <v>0</v>
      </c>
      <c r="CM59" s="303">
        <f>CK59+CL59</f>
        <v>0</v>
      </c>
      <c r="CN59" s="301">
        <f>[2]CronogFF!CJ28</f>
        <v>0</v>
      </c>
      <c r="CO59" s="302">
        <f>CN59*[2]QCI!$Y26*[2]QCI!$R26/100</f>
        <v>0</v>
      </c>
      <c r="CP59" s="302">
        <f>CN59/100*[2]QCI!$Y26*([2]QCI!$U26+[2]QCI!$W26)</f>
        <v>0</v>
      </c>
      <c r="CQ59" s="303">
        <f>CO59+CP59</f>
        <v>0</v>
      </c>
      <c r="CR59" s="301">
        <f>[2]CronogFF!CN28</f>
        <v>0</v>
      </c>
      <c r="CS59" s="302">
        <f>CR59*[2]QCI!$Y26*[2]QCI!$R26/100</f>
        <v>0</v>
      </c>
      <c r="CT59" s="302">
        <f>CR59/100*[2]QCI!$Y26*([2]QCI!$U26+[2]QCI!$W26)</f>
        <v>0</v>
      </c>
      <c r="CU59" s="303">
        <f>CS59+CT59</f>
        <v>0</v>
      </c>
      <c r="CV59" s="301">
        <f>[2]CronogFF!CR28</f>
        <v>0</v>
      </c>
      <c r="CW59" s="302">
        <f>CV59*[2]QCI!$Y26*[2]QCI!$R26/100</f>
        <v>0</v>
      </c>
      <c r="CX59" s="302">
        <f>CV59/100*[2]QCI!$Y26*([2]QCI!$U26+[2]QCI!$W26)</f>
        <v>0</v>
      </c>
      <c r="CY59" s="303">
        <f>CW59+CX59</f>
        <v>0</v>
      </c>
      <c r="CZ59" s="301">
        <f>[2]CronogFF!CV28</f>
        <v>0</v>
      </c>
      <c r="DA59" s="302">
        <f>CZ59*[2]QCI!$Y26*[2]QCI!$R26/100</f>
        <v>0</v>
      </c>
      <c r="DB59" s="302">
        <f>CZ59/100*[2]QCI!$Y26*([2]QCI!$U26+[2]QCI!$W26)</f>
        <v>0</v>
      </c>
      <c r="DC59" s="303">
        <f>DA59+DB59</f>
        <v>0</v>
      </c>
      <c r="DD59"/>
      <c r="DE59"/>
      <c r="DF59"/>
      <c r="DG59"/>
      <c r="DH59"/>
      <c r="DI59"/>
      <c r="DJ59"/>
      <c r="DK59"/>
    </row>
    <row r="60" spans="2:115" ht="12.75" customHeight="1">
      <c r="B60" s="304"/>
      <c r="C60" s="305"/>
      <c r="D60" s="306" t="s">
        <v>1643</v>
      </c>
      <c r="E60" s="307" t="s">
        <v>1645</v>
      </c>
      <c r="F60" s="308">
        <f>IF(F61&lt;&gt;0,F59-F61,0)</f>
        <v>0</v>
      </c>
      <c r="G60" s="309"/>
      <c r="H60" s="310"/>
      <c r="I60" s="311"/>
      <c r="J60" s="311"/>
      <c r="K60" s="312"/>
      <c r="L60" s="313">
        <f t="shared" ref="L60:BW60" si="44">L59+H60</f>
        <v>0</v>
      </c>
      <c r="M60" s="313">
        <f t="shared" si="44"/>
        <v>0</v>
      </c>
      <c r="N60" s="314">
        <f t="shared" si="44"/>
        <v>0</v>
      </c>
      <c r="O60" s="315">
        <f t="shared" si="44"/>
        <v>0</v>
      </c>
      <c r="P60" s="316">
        <f t="shared" si="44"/>
        <v>0</v>
      </c>
      <c r="Q60" s="317">
        <f t="shared" si="44"/>
        <v>0</v>
      </c>
      <c r="R60" s="318">
        <f t="shared" si="44"/>
        <v>0</v>
      </c>
      <c r="S60" s="319">
        <f t="shared" si="44"/>
        <v>0</v>
      </c>
      <c r="T60" s="316">
        <f t="shared" si="44"/>
        <v>0</v>
      </c>
      <c r="U60" s="317">
        <f t="shared" si="44"/>
        <v>0</v>
      </c>
      <c r="V60" s="318">
        <f t="shared" si="44"/>
        <v>0</v>
      </c>
      <c r="W60" s="319">
        <f t="shared" si="44"/>
        <v>0</v>
      </c>
      <c r="X60" s="316">
        <f t="shared" si="44"/>
        <v>0</v>
      </c>
      <c r="Y60" s="317">
        <f t="shared" si="44"/>
        <v>0</v>
      </c>
      <c r="Z60" s="318">
        <f t="shared" si="44"/>
        <v>0</v>
      </c>
      <c r="AA60" s="319">
        <f t="shared" si="44"/>
        <v>0</v>
      </c>
      <c r="AB60" s="316">
        <f t="shared" si="44"/>
        <v>0</v>
      </c>
      <c r="AC60" s="317">
        <f t="shared" si="44"/>
        <v>0</v>
      </c>
      <c r="AD60" s="318">
        <f t="shared" si="44"/>
        <v>0</v>
      </c>
      <c r="AE60" s="319">
        <f t="shared" si="44"/>
        <v>0</v>
      </c>
      <c r="AF60" s="316">
        <f t="shared" si="44"/>
        <v>0</v>
      </c>
      <c r="AG60" s="317">
        <f t="shared" si="44"/>
        <v>0</v>
      </c>
      <c r="AH60" s="318">
        <f t="shared" si="44"/>
        <v>0</v>
      </c>
      <c r="AI60" s="319">
        <f t="shared" si="44"/>
        <v>0</v>
      </c>
      <c r="AJ60" s="316">
        <f t="shared" si="44"/>
        <v>0</v>
      </c>
      <c r="AK60" s="317">
        <f t="shared" si="44"/>
        <v>0</v>
      </c>
      <c r="AL60" s="318">
        <f t="shared" si="44"/>
        <v>0</v>
      </c>
      <c r="AM60" s="319">
        <f t="shared" si="44"/>
        <v>0</v>
      </c>
      <c r="AN60" s="316">
        <f t="shared" si="44"/>
        <v>0</v>
      </c>
      <c r="AO60" s="317">
        <f t="shared" si="44"/>
        <v>0</v>
      </c>
      <c r="AP60" s="318">
        <f t="shared" si="44"/>
        <v>0</v>
      </c>
      <c r="AQ60" s="319">
        <f t="shared" si="44"/>
        <v>0</v>
      </c>
      <c r="AR60" s="316">
        <f t="shared" si="44"/>
        <v>0</v>
      </c>
      <c r="AS60" s="317">
        <f t="shared" si="44"/>
        <v>0</v>
      </c>
      <c r="AT60" s="318">
        <f t="shared" si="44"/>
        <v>0</v>
      </c>
      <c r="AU60" s="319">
        <f t="shared" si="44"/>
        <v>0</v>
      </c>
      <c r="AV60" s="316">
        <f t="shared" si="44"/>
        <v>0</v>
      </c>
      <c r="AW60" s="317">
        <f t="shared" si="44"/>
        <v>0</v>
      </c>
      <c r="AX60" s="318">
        <f t="shared" si="44"/>
        <v>0</v>
      </c>
      <c r="AY60" s="319">
        <f t="shared" si="44"/>
        <v>0</v>
      </c>
      <c r="AZ60" s="316">
        <f t="shared" si="44"/>
        <v>0</v>
      </c>
      <c r="BA60" s="317">
        <f t="shared" si="44"/>
        <v>0</v>
      </c>
      <c r="BB60" s="318">
        <f t="shared" si="44"/>
        <v>0</v>
      </c>
      <c r="BC60" s="319">
        <f t="shared" si="44"/>
        <v>0</v>
      </c>
      <c r="BD60" s="316">
        <f t="shared" si="44"/>
        <v>0</v>
      </c>
      <c r="BE60" s="317">
        <f t="shared" si="44"/>
        <v>0</v>
      </c>
      <c r="BF60" s="318">
        <f t="shared" si="44"/>
        <v>0</v>
      </c>
      <c r="BG60" s="319">
        <f t="shared" si="44"/>
        <v>0</v>
      </c>
      <c r="BH60" s="316">
        <f t="shared" si="44"/>
        <v>0</v>
      </c>
      <c r="BI60" s="317">
        <f t="shared" si="44"/>
        <v>0</v>
      </c>
      <c r="BJ60" s="318">
        <f t="shared" si="44"/>
        <v>0</v>
      </c>
      <c r="BK60" s="319">
        <f t="shared" si="44"/>
        <v>0</v>
      </c>
      <c r="BL60" s="316">
        <f t="shared" si="44"/>
        <v>0</v>
      </c>
      <c r="BM60" s="317">
        <f t="shared" si="44"/>
        <v>0</v>
      </c>
      <c r="BN60" s="318">
        <f t="shared" si="44"/>
        <v>0</v>
      </c>
      <c r="BO60" s="319">
        <f t="shared" si="44"/>
        <v>0</v>
      </c>
      <c r="BP60" s="316">
        <f t="shared" si="44"/>
        <v>0</v>
      </c>
      <c r="BQ60" s="317">
        <f t="shared" si="44"/>
        <v>0</v>
      </c>
      <c r="BR60" s="318">
        <f t="shared" si="44"/>
        <v>0</v>
      </c>
      <c r="BS60" s="319">
        <f t="shared" si="44"/>
        <v>0</v>
      </c>
      <c r="BT60" s="316">
        <f t="shared" si="44"/>
        <v>0</v>
      </c>
      <c r="BU60" s="317">
        <f t="shared" si="44"/>
        <v>0</v>
      </c>
      <c r="BV60" s="318">
        <f t="shared" si="44"/>
        <v>0</v>
      </c>
      <c r="BW60" s="319">
        <f t="shared" si="44"/>
        <v>0</v>
      </c>
      <c r="BX60" s="316">
        <f t="shared" ref="BX60:DC60" si="45">BX59+BT60</f>
        <v>0</v>
      </c>
      <c r="BY60" s="317">
        <f t="shared" si="45"/>
        <v>0</v>
      </c>
      <c r="BZ60" s="318">
        <f t="shared" si="45"/>
        <v>0</v>
      </c>
      <c r="CA60" s="319">
        <f t="shared" si="45"/>
        <v>0</v>
      </c>
      <c r="CB60" s="316">
        <f t="shared" si="45"/>
        <v>0</v>
      </c>
      <c r="CC60" s="317">
        <f t="shared" si="45"/>
        <v>0</v>
      </c>
      <c r="CD60" s="318">
        <f t="shared" si="45"/>
        <v>0</v>
      </c>
      <c r="CE60" s="319">
        <f t="shared" si="45"/>
        <v>0</v>
      </c>
      <c r="CF60" s="316">
        <f t="shared" si="45"/>
        <v>0</v>
      </c>
      <c r="CG60" s="317">
        <f t="shared" si="45"/>
        <v>0</v>
      </c>
      <c r="CH60" s="318">
        <f t="shared" si="45"/>
        <v>0</v>
      </c>
      <c r="CI60" s="319">
        <f t="shared" si="45"/>
        <v>0</v>
      </c>
      <c r="CJ60" s="316">
        <f t="shared" si="45"/>
        <v>0</v>
      </c>
      <c r="CK60" s="317">
        <f t="shared" si="45"/>
        <v>0</v>
      </c>
      <c r="CL60" s="318">
        <f t="shared" si="45"/>
        <v>0</v>
      </c>
      <c r="CM60" s="319">
        <f t="shared" si="45"/>
        <v>0</v>
      </c>
      <c r="CN60" s="316">
        <f t="shared" si="45"/>
        <v>0</v>
      </c>
      <c r="CO60" s="317">
        <f t="shared" si="45"/>
        <v>0</v>
      </c>
      <c r="CP60" s="318">
        <f t="shared" si="45"/>
        <v>0</v>
      </c>
      <c r="CQ60" s="319">
        <f t="shared" si="45"/>
        <v>0</v>
      </c>
      <c r="CR60" s="316">
        <f t="shared" si="45"/>
        <v>0</v>
      </c>
      <c r="CS60" s="317">
        <f t="shared" si="45"/>
        <v>0</v>
      </c>
      <c r="CT60" s="318">
        <f t="shared" si="45"/>
        <v>0</v>
      </c>
      <c r="CU60" s="319">
        <f t="shared" si="45"/>
        <v>0</v>
      </c>
      <c r="CV60" s="316">
        <f t="shared" si="45"/>
        <v>0</v>
      </c>
      <c r="CW60" s="317">
        <f t="shared" si="45"/>
        <v>0</v>
      </c>
      <c r="CX60" s="318">
        <f t="shared" si="45"/>
        <v>0</v>
      </c>
      <c r="CY60" s="319">
        <f t="shared" si="45"/>
        <v>0</v>
      </c>
      <c r="CZ60" s="316">
        <f t="shared" si="45"/>
        <v>0</v>
      </c>
      <c r="DA60" s="317">
        <f t="shared" si="45"/>
        <v>0</v>
      </c>
      <c r="DB60" s="318">
        <f t="shared" si="45"/>
        <v>0</v>
      </c>
      <c r="DC60" s="319">
        <f t="shared" si="45"/>
        <v>0</v>
      </c>
      <c r="DD60"/>
      <c r="DE60"/>
      <c r="DF60"/>
      <c r="DG60"/>
      <c r="DH60"/>
      <c r="DI60"/>
      <c r="DJ60"/>
      <c r="DK60"/>
    </row>
    <row r="61" spans="2:115" ht="12.75" customHeight="1">
      <c r="B61" s="304"/>
      <c r="C61" s="305"/>
      <c r="D61" s="320" t="s">
        <v>1646</v>
      </c>
      <c r="E61" s="321" t="s">
        <v>1647</v>
      </c>
      <c r="F61" s="322"/>
      <c r="G61" s="323">
        <f>IF(F61=0,0,F61/F$91)</f>
        <v>0</v>
      </c>
      <c r="H61" s="324"/>
      <c r="I61" s="325"/>
      <c r="J61" s="325"/>
      <c r="K61" s="326"/>
      <c r="L61" s="327">
        <f>IF(O61&lt;&gt;0,(O61/$F61)*100,0)</f>
        <v>0</v>
      </c>
      <c r="M61" s="327">
        <f>ROUND(O61*[2]QCI!$R$15,2)</f>
        <v>0</v>
      </c>
      <c r="N61" s="328">
        <f>O61-M61</f>
        <v>0</v>
      </c>
      <c r="O61" s="329"/>
      <c r="P61" s="330">
        <f>IF(S61&lt;&gt;0,(S61/$F61)*100,0)</f>
        <v>0</v>
      </c>
      <c r="Q61" s="327">
        <f>ROUND(S61*[2]QCI!$R$15,2)</f>
        <v>0</v>
      </c>
      <c r="R61" s="327">
        <f>S61-Q61</f>
        <v>0</v>
      </c>
      <c r="S61" s="329"/>
      <c r="T61" s="330">
        <f>IF(W61&lt;&gt;0,(W61/$F61)*100,0)</f>
        <v>0</v>
      </c>
      <c r="U61" s="327">
        <f>ROUND(W61*[2]QCI!$R$15,2)</f>
        <v>0</v>
      </c>
      <c r="V61" s="327">
        <f>W61-U61</f>
        <v>0</v>
      </c>
      <c r="W61" s="329"/>
      <c r="X61" s="330">
        <f>IF(AA61&lt;&gt;0,(AA61/$F61)*100,0)</f>
        <v>0</v>
      </c>
      <c r="Y61" s="327">
        <f>ROUND(AA61*[2]QCI!$R$15,2)</f>
        <v>0</v>
      </c>
      <c r="Z61" s="327">
        <f>AA61-Y61</f>
        <v>0</v>
      </c>
      <c r="AA61" s="329"/>
      <c r="AB61" s="330">
        <f>IF(AE61&lt;&gt;0,(AE61/$F61)*100,0)</f>
        <v>0</v>
      </c>
      <c r="AC61" s="327">
        <f>ROUND(AE61*[2]QCI!$R$15,2)</f>
        <v>0</v>
      </c>
      <c r="AD61" s="327">
        <f>AE61-AC61</f>
        <v>0</v>
      </c>
      <c r="AE61" s="329"/>
      <c r="AF61" s="330">
        <f>IF(AI61&lt;&gt;0,(AI61/$F61)*100,0)</f>
        <v>0</v>
      </c>
      <c r="AG61" s="327">
        <f>ROUND(AI61*[2]QCI!$R$15,2)</f>
        <v>0</v>
      </c>
      <c r="AH61" s="327">
        <f>AI61-AG61</f>
        <v>0</v>
      </c>
      <c r="AI61" s="329"/>
      <c r="AJ61" s="330">
        <f>IF(AM61&lt;&gt;0,(AM61/$F61)*100,0)</f>
        <v>0</v>
      </c>
      <c r="AK61" s="327">
        <f>ROUND(AM61*[2]QCI!$R$15,2)</f>
        <v>0</v>
      </c>
      <c r="AL61" s="327">
        <f>AM61-AK61</f>
        <v>0</v>
      </c>
      <c r="AM61" s="329"/>
      <c r="AN61" s="330">
        <f>IF(AQ61&lt;&gt;0,(AQ61/$F61)*100,0)</f>
        <v>0</v>
      </c>
      <c r="AO61" s="327">
        <f>ROUND(AQ61*[2]QCI!$R$15,2)</f>
        <v>0</v>
      </c>
      <c r="AP61" s="327">
        <f>AQ61-AO61</f>
        <v>0</v>
      </c>
      <c r="AQ61" s="329"/>
      <c r="AR61" s="330">
        <f>IF(AU61&lt;&gt;0,(AU61/$F61)*100,0)</f>
        <v>0</v>
      </c>
      <c r="AS61" s="327">
        <f>ROUND(AU61*[2]QCI!$R$15,2)</f>
        <v>0</v>
      </c>
      <c r="AT61" s="327">
        <f>AU61-AS61</f>
        <v>0</v>
      </c>
      <c r="AU61" s="329"/>
      <c r="AV61" s="330">
        <f>IF(AY61&lt;&gt;0,(AY61/$F61)*100,0)</f>
        <v>0</v>
      </c>
      <c r="AW61" s="327">
        <f>ROUND(AY61*[2]QCI!$R$15,2)</f>
        <v>0</v>
      </c>
      <c r="AX61" s="327">
        <f>AY61-AW61</f>
        <v>0</v>
      </c>
      <c r="AY61" s="329"/>
      <c r="AZ61" s="330">
        <f>IF(BC61&lt;&gt;0,(BC61/$F61)*100,0)</f>
        <v>0</v>
      </c>
      <c r="BA61" s="327">
        <f>ROUND(BC61*[2]QCI!$R$15,2)</f>
        <v>0</v>
      </c>
      <c r="BB61" s="327">
        <f>BC61-BA61</f>
        <v>0</v>
      </c>
      <c r="BC61" s="329"/>
      <c r="BD61" s="330">
        <f>IF(BG61&lt;&gt;0,(BG61/$F61)*100,0)</f>
        <v>0</v>
      </c>
      <c r="BE61" s="327">
        <f>ROUND(BG61*[2]QCI!$R$15,2)</f>
        <v>0</v>
      </c>
      <c r="BF61" s="327">
        <f>BG61-BE61</f>
        <v>0</v>
      </c>
      <c r="BG61" s="329"/>
      <c r="BH61" s="330">
        <f>IF(BK61&lt;&gt;0,(BK61/$F61)*100,0)</f>
        <v>0</v>
      </c>
      <c r="BI61" s="327">
        <f>ROUND(BK61*[2]QCI!$R$15,2)</f>
        <v>0</v>
      </c>
      <c r="BJ61" s="327">
        <f>BK61-BI61</f>
        <v>0</v>
      </c>
      <c r="BK61" s="329"/>
      <c r="BL61" s="330">
        <f>IF(BO61&lt;&gt;0,(BO61/$F61)*100,0)</f>
        <v>0</v>
      </c>
      <c r="BM61" s="327">
        <f>ROUND(BO61*[2]QCI!$R$15,2)</f>
        <v>0</v>
      </c>
      <c r="BN61" s="327">
        <f>BO61-BM61</f>
        <v>0</v>
      </c>
      <c r="BO61" s="329"/>
      <c r="BP61" s="330">
        <f>IF(BS61&lt;&gt;0,(BS61/$F61)*100,0)</f>
        <v>0</v>
      </c>
      <c r="BQ61" s="327">
        <f>ROUND(BS61*[2]QCI!$R$15,2)</f>
        <v>0</v>
      </c>
      <c r="BR61" s="327">
        <f>BS61-BQ61</f>
        <v>0</v>
      </c>
      <c r="BS61" s="329"/>
      <c r="BT61" s="330">
        <f>IF(BW61&lt;&gt;0,(BW61/$F61)*100,0)</f>
        <v>0</v>
      </c>
      <c r="BU61" s="327">
        <f>ROUND(BW61*[2]QCI!$R$15,2)</f>
        <v>0</v>
      </c>
      <c r="BV61" s="327">
        <f>BW61-BU61</f>
        <v>0</v>
      </c>
      <c r="BW61" s="329"/>
      <c r="BX61" s="330">
        <f>IF(CA61&lt;&gt;0,(CA61/$F61)*100,0)</f>
        <v>0</v>
      </c>
      <c r="BY61" s="327">
        <f>ROUND(CA61*[2]QCI!$R$15,2)</f>
        <v>0</v>
      </c>
      <c r="BZ61" s="327">
        <f>CA61-BY61</f>
        <v>0</v>
      </c>
      <c r="CA61" s="329"/>
      <c r="CB61" s="330">
        <f>IF(CE61&lt;&gt;0,(CE61/$F61)*100,0)</f>
        <v>0</v>
      </c>
      <c r="CC61" s="327">
        <f>ROUND(CE61*[2]QCI!$R$15,2)</f>
        <v>0</v>
      </c>
      <c r="CD61" s="327">
        <f>CE61-CC61</f>
        <v>0</v>
      </c>
      <c r="CE61" s="329"/>
      <c r="CF61" s="330">
        <f>IF(CI61&lt;&gt;0,(CI61/$F61)*100,0)</f>
        <v>0</v>
      </c>
      <c r="CG61" s="327">
        <f>ROUND(CI61*[2]QCI!$R$15,2)</f>
        <v>0</v>
      </c>
      <c r="CH61" s="327">
        <f>CI61-CG61</f>
        <v>0</v>
      </c>
      <c r="CI61" s="329"/>
      <c r="CJ61" s="330">
        <f>IF(CM61&lt;&gt;0,(CM61/$F61)*100,0)</f>
        <v>0</v>
      </c>
      <c r="CK61" s="327">
        <f>ROUND(CM61*[2]QCI!$R$15,2)</f>
        <v>0</v>
      </c>
      <c r="CL61" s="327">
        <f>CM61-CK61</f>
        <v>0</v>
      </c>
      <c r="CM61" s="329"/>
      <c r="CN61" s="330">
        <f>IF(CQ61&lt;&gt;0,(CQ61/$F61)*100,0)</f>
        <v>0</v>
      </c>
      <c r="CO61" s="327">
        <f>ROUND(CQ61*[2]QCI!$R$15,2)</f>
        <v>0</v>
      </c>
      <c r="CP61" s="327">
        <f>CQ61-CO61</f>
        <v>0</v>
      </c>
      <c r="CQ61" s="329"/>
      <c r="CR61" s="330">
        <f>IF(CU61&lt;&gt;0,(CU61/$F61)*100,0)</f>
        <v>0</v>
      </c>
      <c r="CS61" s="327">
        <f>ROUND(CU61*[2]QCI!$R$15,2)</f>
        <v>0</v>
      </c>
      <c r="CT61" s="327">
        <f>CU61-CS61</f>
        <v>0</v>
      </c>
      <c r="CU61" s="329"/>
      <c r="CV61" s="330">
        <f>IF(CY61&lt;&gt;0,(CY61/$F61)*100,0)</f>
        <v>0</v>
      </c>
      <c r="CW61" s="327">
        <f>ROUND(CY61*[2]QCI!$R$15,2)</f>
        <v>0</v>
      </c>
      <c r="CX61" s="327">
        <f>CY61-CW61</f>
        <v>0</v>
      </c>
      <c r="CY61" s="329"/>
      <c r="CZ61" s="330">
        <f>IF(DC61&lt;&gt;0,(DC61/$F61)*100,0)</f>
        <v>0</v>
      </c>
      <c r="DA61" s="327">
        <f>ROUND(DC61*[2]QCI!$R$15,2)</f>
        <v>0</v>
      </c>
      <c r="DB61" s="327">
        <f>DC61-DA61</f>
        <v>0</v>
      </c>
      <c r="DC61" s="329"/>
      <c r="DD61"/>
      <c r="DE61"/>
      <c r="DF61"/>
      <c r="DG61"/>
      <c r="DH61"/>
      <c r="DI61"/>
      <c r="DJ61"/>
      <c r="DK61"/>
    </row>
    <row r="62" spans="2:115" ht="12.75" customHeight="1">
      <c r="B62" s="343"/>
      <c r="C62" s="305"/>
      <c r="D62" s="331" t="s">
        <v>1648</v>
      </c>
      <c r="E62" s="332" t="s">
        <v>1649</v>
      </c>
      <c r="F62" s="333">
        <f>IF(F61=0,F59,F61)</f>
        <v>71069.100000000006</v>
      </c>
      <c r="G62" s="334"/>
      <c r="H62" s="335"/>
      <c r="I62" s="336"/>
      <c r="J62" s="336"/>
      <c r="K62" s="337"/>
      <c r="L62" s="338">
        <f t="shared" ref="L62:BW62" si="46">L61+H62</f>
        <v>0</v>
      </c>
      <c r="M62" s="338">
        <f t="shared" si="46"/>
        <v>0</v>
      </c>
      <c r="N62" s="339">
        <f t="shared" si="46"/>
        <v>0</v>
      </c>
      <c r="O62" s="340">
        <f t="shared" si="46"/>
        <v>0</v>
      </c>
      <c r="P62" s="341">
        <f t="shared" si="46"/>
        <v>0</v>
      </c>
      <c r="Q62" s="338">
        <f t="shared" si="46"/>
        <v>0</v>
      </c>
      <c r="R62" s="338">
        <f t="shared" si="46"/>
        <v>0</v>
      </c>
      <c r="S62" s="340">
        <f t="shared" si="46"/>
        <v>0</v>
      </c>
      <c r="T62" s="341">
        <f t="shared" si="46"/>
        <v>0</v>
      </c>
      <c r="U62" s="338">
        <f t="shared" si="46"/>
        <v>0</v>
      </c>
      <c r="V62" s="338">
        <f t="shared" si="46"/>
        <v>0</v>
      </c>
      <c r="W62" s="340">
        <f t="shared" si="46"/>
        <v>0</v>
      </c>
      <c r="X62" s="341">
        <f t="shared" si="46"/>
        <v>0</v>
      </c>
      <c r="Y62" s="338">
        <f t="shared" si="46"/>
        <v>0</v>
      </c>
      <c r="Z62" s="338">
        <f t="shared" si="46"/>
        <v>0</v>
      </c>
      <c r="AA62" s="340">
        <f t="shared" si="46"/>
        <v>0</v>
      </c>
      <c r="AB62" s="341">
        <f t="shared" si="46"/>
        <v>0</v>
      </c>
      <c r="AC62" s="338">
        <f t="shared" si="46"/>
        <v>0</v>
      </c>
      <c r="AD62" s="338">
        <f t="shared" si="46"/>
        <v>0</v>
      </c>
      <c r="AE62" s="340">
        <f t="shared" si="46"/>
        <v>0</v>
      </c>
      <c r="AF62" s="341">
        <f t="shared" si="46"/>
        <v>0</v>
      </c>
      <c r="AG62" s="338">
        <f t="shared" si="46"/>
        <v>0</v>
      </c>
      <c r="AH62" s="338">
        <f t="shared" si="46"/>
        <v>0</v>
      </c>
      <c r="AI62" s="340">
        <f t="shared" si="46"/>
        <v>0</v>
      </c>
      <c r="AJ62" s="341">
        <f t="shared" si="46"/>
        <v>0</v>
      </c>
      <c r="AK62" s="338">
        <f t="shared" si="46"/>
        <v>0</v>
      </c>
      <c r="AL62" s="338">
        <f t="shared" si="46"/>
        <v>0</v>
      </c>
      <c r="AM62" s="340">
        <f t="shared" si="46"/>
        <v>0</v>
      </c>
      <c r="AN62" s="341">
        <f t="shared" si="46"/>
        <v>0</v>
      </c>
      <c r="AO62" s="338">
        <f t="shared" si="46"/>
        <v>0</v>
      </c>
      <c r="AP62" s="338">
        <f t="shared" si="46"/>
        <v>0</v>
      </c>
      <c r="AQ62" s="340">
        <f t="shared" si="46"/>
        <v>0</v>
      </c>
      <c r="AR62" s="341">
        <f t="shared" si="46"/>
        <v>0</v>
      </c>
      <c r="AS62" s="338">
        <f t="shared" si="46"/>
        <v>0</v>
      </c>
      <c r="AT62" s="338">
        <f t="shared" si="46"/>
        <v>0</v>
      </c>
      <c r="AU62" s="340">
        <f t="shared" si="46"/>
        <v>0</v>
      </c>
      <c r="AV62" s="341">
        <f t="shared" si="46"/>
        <v>0</v>
      </c>
      <c r="AW62" s="338">
        <f t="shared" si="46"/>
        <v>0</v>
      </c>
      <c r="AX62" s="338">
        <f t="shared" si="46"/>
        <v>0</v>
      </c>
      <c r="AY62" s="340">
        <f t="shared" si="46"/>
        <v>0</v>
      </c>
      <c r="AZ62" s="341">
        <f t="shared" si="46"/>
        <v>0</v>
      </c>
      <c r="BA62" s="338">
        <f t="shared" si="46"/>
        <v>0</v>
      </c>
      <c r="BB62" s="338">
        <f t="shared" si="46"/>
        <v>0</v>
      </c>
      <c r="BC62" s="340">
        <f t="shared" si="46"/>
        <v>0</v>
      </c>
      <c r="BD62" s="341">
        <f t="shared" si="46"/>
        <v>0</v>
      </c>
      <c r="BE62" s="338">
        <f t="shared" si="46"/>
        <v>0</v>
      </c>
      <c r="BF62" s="338">
        <f t="shared" si="46"/>
        <v>0</v>
      </c>
      <c r="BG62" s="340">
        <f t="shared" si="46"/>
        <v>0</v>
      </c>
      <c r="BH62" s="341">
        <f t="shared" si="46"/>
        <v>0</v>
      </c>
      <c r="BI62" s="338">
        <f t="shared" si="46"/>
        <v>0</v>
      </c>
      <c r="BJ62" s="338">
        <f t="shared" si="46"/>
        <v>0</v>
      </c>
      <c r="BK62" s="340">
        <f t="shared" si="46"/>
        <v>0</v>
      </c>
      <c r="BL62" s="341">
        <f t="shared" si="46"/>
        <v>0</v>
      </c>
      <c r="BM62" s="338">
        <f t="shared" si="46"/>
        <v>0</v>
      </c>
      <c r="BN62" s="338">
        <f t="shared" si="46"/>
        <v>0</v>
      </c>
      <c r="BO62" s="340">
        <f t="shared" si="46"/>
        <v>0</v>
      </c>
      <c r="BP62" s="341">
        <f t="shared" si="46"/>
        <v>0</v>
      </c>
      <c r="BQ62" s="338">
        <f t="shared" si="46"/>
        <v>0</v>
      </c>
      <c r="BR62" s="338">
        <f t="shared" si="46"/>
        <v>0</v>
      </c>
      <c r="BS62" s="340">
        <f t="shared" si="46"/>
        <v>0</v>
      </c>
      <c r="BT62" s="341">
        <f t="shared" si="46"/>
        <v>0</v>
      </c>
      <c r="BU62" s="338">
        <f t="shared" si="46"/>
        <v>0</v>
      </c>
      <c r="BV62" s="338">
        <f t="shared" si="46"/>
        <v>0</v>
      </c>
      <c r="BW62" s="340">
        <f t="shared" si="46"/>
        <v>0</v>
      </c>
      <c r="BX62" s="341">
        <f t="shared" ref="BX62:DC62" si="47">BX61+BT62</f>
        <v>0</v>
      </c>
      <c r="BY62" s="338">
        <f t="shared" si="47"/>
        <v>0</v>
      </c>
      <c r="BZ62" s="338">
        <f t="shared" si="47"/>
        <v>0</v>
      </c>
      <c r="CA62" s="340">
        <f t="shared" si="47"/>
        <v>0</v>
      </c>
      <c r="CB62" s="341">
        <f t="shared" si="47"/>
        <v>0</v>
      </c>
      <c r="CC62" s="338">
        <f t="shared" si="47"/>
        <v>0</v>
      </c>
      <c r="CD62" s="338">
        <f t="shared" si="47"/>
        <v>0</v>
      </c>
      <c r="CE62" s="340">
        <f t="shared" si="47"/>
        <v>0</v>
      </c>
      <c r="CF62" s="341">
        <f t="shared" si="47"/>
        <v>0</v>
      </c>
      <c r="CG62" s="338">
        <f t="shared" si="47"/>
        <v>0</v>
      </c>
      <c r="CH62" s="338">
        <f t="shared" si="47"/>
        <v>0</v>
      </c>
      <c r="CI62" s="340">
        <f t="shared" si="47"/>
        <v>0</v>
      </c>
      <c r="CJ62" s="341">
        <f t="shared" si="47"/>
        <v>0</v>
      </c>
      <c r="CK62" s="338">
        <f t="shared" si="47"/>
        <v>0</v>
      </c>
      <c r="CL62" s="338">
        <f t="shared" si="47"/>
        <v>0</v>
      </c>
      <c r="CM62" s="340">
        <f t="shared" si="47"/>
        <v>0</v>
      </c>
      <c r="CN62" s="341">
        <f t="shared" si="47"/>
        <v>0</v>
      </c>
      <c r="CO62" s="338">
        <f t="shared" si="47"/>
        <v>0</v>
      </c>
      <c r="CP62" s="338">
        <f t="shared" si="47"/>
        <v>0</v>
      </c>
      <c r="CQ62" s="340">
        <f t="shared" si="47"/>
        <v>0</v>
      </c>
      <c r="CR62" s="341">
        <f t="shared" si="47"/>
        <v>0</v>
      </c>
      <c r="CS62" s="338">
        <f t="shared" si="47"/>
        <v>0</v>
      </c>
      <c r="CT62" s="338">
        <f t="shared" si="47"/>
        <v>0</v>
      </c>
      <c r="CU62" s="340">
        <f t="shared" si="47"/>
        <v>0</v>
      </c>
      <c r="CV62" s="341">
        <f t="shared" si="47"/>
        <v>0</v>
      </c>
      <c r="CW62" s="338">
        <f t="shared" si="47"/>
        <v>0</v>
      </c>
      <c r="CX62" s="338">
        <f t="shared" si="47"/>
        <v>0</v>
      </c>
      <c r="CY62" s="340">
        <f t="shared" si="47"/>
        <v>0</v>
      </c>
      <c r="CZ62" s="341">
        <f t="shared" si="47"/>
        <v>0</v>
      </c>
      <c r="DA62" s="338">
        <f t="shared" si="47"/>
        <v>0</v>
      </c>
      <c r="DB62" s="338">
        <f t="shared" si="47"/>
        <v>0</v>
      </c>
      <c r="DC62" s="340">
        <f t="shared" si="47"/>
        <v>0</v>
      </c>
      <c r="DD62"/>
      <c r="DE62"/>
      <c r="DF62"/>
      <c r="DG62"/>
      <c r="DH62"/>
      <c r="DI62"/>
      <c r="DJ62"/>
      <c r="DK62"/>
    </row>
    <row r="63" spans="2:115" ht="12.75" customHeight="1">
      <c r="B63" s="288">
        <v>13</v>
      </c>
      <c r="C63" s="342" t="str">
        <f>[2]QCI!C27</f>
        <v>Rvestimentos de Paredes, Tetos e Pisos</v>
      </c>
      <c r="D63" s="290" t="s">
        <v>1643</v>
      </c>
      <c r="E63" s="291" t="s">
        <v>1644</v>
      </c>
      <c r="F63" s="292">
        <f>CRONOFF!F28</f>
        <v>624986.66000000015</v>
      </c>
      <c r="G63" s="293">
        <f>[3]CRONFF!G28</f>
        <v>0.2221714414193848</v>
      </c>
      <c r="H63" s="294"/>
      <c r="I63" s="295"/>
      <c r="J63" s="295"/>
      <c r="K63" s="296"/>
      <c r="L63" s="297">
        <f>[2]CronogFF!H29</f>
        <v>0</v>
      </c>
      <c r="M63" s="298">
        <f>L63*[2]QCI!$Y27*[2]QCI!$R27/100</f>
        <v>0</v>
      </c>
      <c r="N63" s="299">
        <f>L63/100*[2]QCI!$Y27*([2]QCI!$U27+[2]QCI!$W27)</f>
        <v>0</v>
      </c>
      <c r="O63" s="300">
        <f>M63+N63</f>
        <v>0</v>
      </c>
      <c r="P63" s="301">
        <f>[2]CronogFF!L29</f>
        <v>0</v>
      </c>
      <c r="Q63" s="302">
        <f>P63*[2]QCI!$Y27*[2]QCI!$R27/100</f>
        <v>0</v>
      </c>
      <c r="R63" s="302">
        <f>P63/100*[2]QCI!$Y27*([2]QCI!$U27+[2]QCI!$W27)</f>
        <v>0</v>
      </c>
      <c r="S63" s="303">
        <f>Q63+R63</f>
        <v>0</v>
      </c>
      <c r="T63" s="301">
        <f>[2]CronogFF!P29</f>
        <v>0</v>
      </c>
      <c r="U63" s="302">
        <f>T63*[2]QCI!$Y27*[2]QCI!$R27/100</f>
        <v>0</v>
      </c>
      <c r="V63" s="302">
        <f>T63/100*[2]QCI!$Y27*([2]QCI!$U27+[2]QCI!$W27)</f>
        <v>0</v>
      </c>
      <c r="W63" s="303">
        <f>U63+V63</f>
        <v>0</v>
      </c>
      <c r="X63" s="301">
        <f>[2]CronogFF!T29</f>
        <v>0</v>
      </c>
      <c r="Y63" s="302">
        <f>X63*[2]QCI!$Y27*[2]QCI!$R27/100</f>
        <v>0</v>
      </c>
      <c r="Z63" s="302">
        <f>X63/100*[2]QCI!$Y27*([2]QCI!$U27+[2]QCI!$W27)</f>
        <v>0</v>
      </c>
      <c r="AA63" s="303">
        <f>Y63+Z63</f>
        <v>0</v>
      </c>
      <c r="AB63" s="301">
        <f>[2]CronogFF!X29</f>
        <v>0</v>
      </c>
      <c r="AC63" s="302">
        <f>AB63*[2]QCI!$Y27*[2]QCI!$R27/100</f>
        <v>0</v>
      </c>
      <c r="AD63" s="302">
        <f>AB63/100*[2]QCI!$Y27*([2]QCI!$U27+[2]QCI!$W27)</f>
        <v>0</v>
      </c>
      <c r="AE63" s="303">
        <f>AC63+AD63</f>
        <v>0</v>
      </c>
      <c r="AF63" s="301">
        <f>[2]CronogFF!AB29</f>
        <v>0</v>
      </c>
      <c r="AG63" s="302">
        <f>AF63*[2]QCI!$Y27*[2]QCI!$R27/100</f>
        <v>0</v>
      </c>
      <c r="AH63" s="302">
        <f>AF63/100*[2]QCI!$Y27*([2]QCI!$U27+[2]QCI!$W27)</f>
        <v>0</v>
      </c>
      <c r="AI63" s="303">
        <f>AG63+AH63</f>
        <v>0</v>
      </c>
      <c r="AJ63" s="301">
        <f>[2]CronogFF!AF29</f>
        <v>0</v>
      </c>
      <c r="AK63" s="302">
        <f>AJ63*[2]QCI!$Y27*[2]QCI!$R27/100</f>
        <v>0</v>
      </c>
      <c r="AL63" s="302">
        <f>AJ63/100*[2]QCI!$Y27*([2]QCI!$U27+[2]QCI!$W27)</f>
        <v>0</v>
      </c>
      <c r="AM63" s="303">
        <f>AK63+AL63</f>
        <v>0</v>
      </c>
      <c r="AN63" s="301">
        <f>[2]CronogFF!AJ29</f>
        <v>0</v>
      </c>
      <c r="AO63" s="302">
        <f>AN63*[2]QCI!$Y27*[2]QCI!$R27/100</f>
        <v>0</v>
      </c>
      <c r="AP63" s="302">
        <f>AN63/100*[2]QCI!$Y27*([2]QCI!$U27+[2]QCI!$W27)</f>
        <v>0</v>
      </c>
      <c r="AQ63" s="303">
        <f>AO63+AP63</f>
        <v>0</v>
      </c>
      <c r="AR63" s="301">
        <f>[2]CronogFF!AN29</f>
        <v>0</v>
      </c>
      <c r="AS63" s="302">
        <f>AR63*[2]QCI!$Y27*[2]QCI!$R27/100</f>
        <v>0</v>
      </c>
      <c r="AT63" s="302">
        <f>AR63/100*[2]QCI!$Y27*([2]QCI!$U27+[2]QCI!$W27)</f>
        <v>0</v>
      </c>
      <c r="AU63" s="303">
        <f>AS63+AT63</f>
        <v>0</v>
      </c>
      <c r="AV63" s="301">
        <f>[2]CronogFF!AR29</f>
        <v>0</v>
      </c>
      <c r="AW63" s="302">
        <f>AV63*[2]QCI!$Y27*[2]QCI!$R27/100</f>
        <v>0</v>
      </c>
      <c r="AX63" s="302">
        <f>AV63/100*[2]QCI!$Y27*([2]QCI!$U27+[2]QCI!$W27)</f>
        <v>0</v>
      </c>
      <c r="AY63" s="303">
        <f>AW63+AX63</f>
        <v>0</v>
      </c>
      <c r="AZ63" s="301">
        <f>[2]CronogFF!AV29</f>
        <v>0</v>
      </c>
      <c r="BA63" s="302">
        <f>AZ63*[2]QCI!$Y27*[2]QCI!$R27/100</f>
        <v>0</v>
      </c>
      <c r="BB63" s="302">
        <f>AZ63/100*[2]QCI!$Y27*([2]QCI!$U27+[2]QCI!$W27)</f>
        <v>0</v>
      </c>
      <c r="BC63" s="303">
        <f>BA63+BB63</f>
        <v>0</v>
      </c>
      <c r="BD63" s="301">
        <f>[2]CronogFF!AZ29</f>
        <v>0</v>
      </c>
      <c r="BE63" s="302">
        <f>BD63*[2]QCI!$Y27*[2]QCI!$R27/100</f>
        <v>0</v>
      </c>
      <c r="BF63" s="302">
        <f>BD63/100*[2]QCI!$Y27*([2]QCI!$U27+[2]QCI!$W27)</f>
        <v>0</v>
      </c>
      <c r="BG63" s="303">
        <f>BE63+BF63</f>
        <v>0</v>
      </c>
      <c r="BH63" s="301">
        <f>[2]CronogFF!BD29</f>
        <v>0</v>
      </c>
      <c r="BI63" s="302">
        <f>BH63*[2]QCI!$Y27*[2]QCI!$R27/100</f>
        <v>0</v>
      </c>
      <c r="BJ63" s="302">
        <f>BH63/100*[2]QCI!$Y27*([2]QCI!$U27+[2]QCI!$W27)</f>
        <v>0</v>
      </c>
      <c r="BK63" s="303">
        <f>BI63+BJ63</f>
        <v>0</v>
      </c>
      <c r="BL63" s="301">
        <f>[2]CronogFF!BH29</f>
        <v>0</v>
      </c>
      <c r="BM63" s="302">
        <f>BL63*[2]QCI!$Y27*[2]QCI!$R27/100</f>
        <v>0</v>
      </c>
      <c r="BN63" s="302">
        <f>BL63/100*[2]QCI!$Y27*([2]QCI!$U27+[2]QCI!$W27)</f>
        <v>0</v>
      </c>
      <c r="BO63" s="303">
        <f>BM63+BN63</f>
        <v>0</v>
      </c>
      <c r="BP63" s="301">
        <f>[2]CronogFF!BL29</f>
        <v>0</v>
      </c>
      <c r="BQ63" s="302">
        <f>BP63*[2]QCI!$Y27*[2]QCI!$R27/100</f>
        <v>0</v>
      </c>
      <c r="BR63" s="302">
        <f>BP63/100*[2]QCI!$Y27*([2]QCI!$U27+[2]QCI!$W27)</f>
        <v>0</v>
      </c>
      <c r="BS63" s="303">
        <f>BQ63+BR63</f>
        <v>0</v>
      </c>
      <c r="BT63" s="301">
        <f>[2]CronogFF!BP29</f>
        <v>0</v>
      </c>
      <c r="BU63" s="302">
        <f>BT63*[2]QCI!$Y27*[2]QCI!$R27/100</f>
        <v>0</v>
      </c>
      <c r="BV63" s="302">
        <f>BT63/100*[2]QCI!$Y27*([2]QCI!$U27+[2]QCI!$W27)</f>
        <v>0</v>
      </c>
      <c r="BW63" s="303">
        <f>BU63+BV63</f>
        <v>0</v>
      </c>
      <c r="BX63" s="301">
        <f>[2]CronogFF!BT29</f>
        <v>0</v>
      </c>
      <c r="BY63" s="302">
        <f>BX63*[2]QCI!$Y27*[2]QCI!$R27/100</f>
        <v>0</v>
      </c>
      <c r="BZ63" s="302">
        <f>BX63/100*[2]QCI!$Y27*([2]QCI!$U27+[2]QCI!$W27)</f>
        <v>0</v>
      </c>
      <c r="CA63" s="303">
        <f>BY63+BZ63</f>
        <v>0</v>
      </c>
      <c r="CB63" s="301">
        <f>[2]CronogFF!BX29</f>
        <v>0</v>
      </c>
      <c r="CC63" s="302">
        <f>CB63*[2]QCI!$Y27*[2]QCI!$R27/100</f>
        <v>0</v>
      </c>
      <c r="CD63" s="302">
        <f>CB63/100*[2]QCI!$Y27*([2]QCI!$U27+[2]QCI!$W27)</f>
        <v>0</v>
      </c>
      <c r="CE63" s="303">
        <f>CC63+CD63</f>
        <v>0</v>
      </c>
      <c r="CF63" s="301">
        <f>[2]CronogFF!CB29</f>
        <v>0</v>
      </c>
      <c r="CG63" s="302">
        <f>CF63*[2]QCI!$Y27*[2]QCI!$R27/100</f>
        <v>0</v>
      </c>
      <c r="CH63" s="302">
        <f>CF63/100*[2]QCI!$Y27*([2]QCI!$U27+[2]QCI!$W27)</f>
        <v>0</v>
      </c>
      <c r="CI63" s="303">
        <f>CG63+CH63</f>
        <v>0</v>
      </c>
      <c r="CJ63" s="301">
        <f>[2]CronogFF!CF29</f>
        <v>0</v>
      </c>
      <c r="CK63" s="302">
        <f>CJ63*[2]QCI!$Y27*[2]QCI!$R27/100</f>
        <v>0</v>
      </c>
      <c r="CL63" s="302">
        <f>CJ63/100*[2]QCI!$Y27*([2]QCI!$U27+[2]QCI!$W27)</f>
        <v>0</v>
      </c>
      <c r="CM63" s="303">
        <f>CK63+CL63</f>
        <v>0</v>
      </c>
      <c r="CN63" s="301">
        <f>[2]CronogFF!CJ29</f>
        <v>0</v>
      </c>
      <c r="CO63" s="302">
        <f>CN63*[2]QCI!$Y27*[2]QCI!$R27/100</f>
        <v>0</v>
      </c>
      <c r="CP63" s="302">
        <f>CN63/100*[2]QCI!$Y27*([2]QCI!$U27+[2]QCI!$W27)</f>
        <v>0</v>
      </c>
      <c r="CQ63" s="303">
        <f>CO63+CP63</f>
        <v>0</v>
      </c>
      <c r="CR63" s="301">
        <f>[2]CronogFF!CN29</f>
        <v>0</v>
      </c>
      <c r="CS63" s="302">
        <f>CR63*[2]QCI!$Y27*[2]QCI!$R27/100</f>
        <v>0</v>
      </c>
      <c r="CT63" s="302">
        <f>CR63/100*[2]QCI!$Y27*([2]QCI!$U27+[2]QCI!$W27)</f>
        <v>0</v>
      </c>
      <c r="CU63" s="303">
        <f>CS63+CT63</f>
        <v>0</v>
      </c>
      <c r="CV63" s="301">
        <f>[2]CronogFF!CR29</f>
        <v>0</v>
      </c>
      <c r="CW63" s="302">
        <f>CV63*[2]QCI!$Y27*[2]QCI!$R27/100</f>
        <v>0</v>
      </c>
      <c r="CX63" s="302">
        <f>CV63/100*[2]QCI!$Y27*([2]QCI!$U27+[2]QCI!$W27)</f>
        <v>0</v>
      </c>
      <c r="CY63" s="303">
        <f>CW63+CX63</f>
        <v>0</v>
      </c>
      <c r="CZ63" s="301">
        <f>[2]CronogFF!CV29</f>
        <v>0</v>
      </c>
      <c r="DA63" s="302">
        <f>CZ63*[2]QCI!$Y27*[2]QCI!$R27/100</f>
        <v>0</v>
      </c>
      <c r="DB63" s="302">
        <f>CZ63/100*[2]QCI!$Y27*([2]QCI!$U27+[2]QCI!$W27)</f>
        <v>0</v>
      </c>
      <c r="DC63" s="303">
        <f>DA63+DB63</f>
        <v>0</v>
      </c>
      <c r="DD63"/>
      <c r="DE63"/>
      <c r="DF63"/>
      <c r="DG63"/>
      <c r="DH63"/>
      <c r="DI63"/>
      <c r="DJ63"/>
      <c r="DK63"/>
    </row>
    <row r="64" spans="2:115" ht="12.75" customHeight="1">
      <c r="B64" s="304"/>
      <c r="C64" s="305"/>
      <c r="D64" s="306" t="s">
        <v>1643</v>
      </c>
      <c r="E64" s="307" t="s">
        <v>1645</v>
      </c>
      <c r="F64" s="308">
        <f>IF(F65&lt;&gt;0,F63-F65,0)</f>
        <v>0</v>
      </c>
      <c r="G64" s="309"/>
      <c r="H64" s="310"/>
      <c r="I64" s="311"/>
      <c r="J64" s="311"/>
      <c r="K64" s="312"/>
      <c r="L64" s="313">
        <f t="shared" ref="L64:BW64" si="48">L63+H64</f>
        <v>0</v>
      </c>
      <c r="M64" s="313">
        <f t="shared" si="48"/>
        <v>0</v>
      </c>
      <c r="N64" s="314">
        <f t="shared" si="48"/>
        <v>0</v>
      </c>
      <c r="O64" s="315">
        <f t="shared" si="48"/>
        <v>0</v>
      </c>
      <c r="P64" s="316">
        <f t="shared" si="48"/>
        <v>0</v>
      </c>
      <c r="Q64" s="317">
        <f t="shared" si="48"/>
        <v>0</v>
      </c>
      <c r="R64" s="318">
        <f t="shared" si="48"/>
        <v>0</v>
      </c>
      <c r="S64" s="319">
        <f t="shared" si="48"/>
        <v>0</v>
      </c>
      <c r="T64" s="316">
        <f t="shared" si="48"/>
        <v>0</v>
      </c>
      <c r="U64" s="317">
        <f t="shared" si="48"/>
        <v>0</v>
      </c>
      <c r="V64" s="318">
        <f t="shared" si="48"/>
        <v>0</v>
      </c>
      <c r="W64" s="319">
        <f t="shared" si="48"/>
        <v>0</v>
      </c>
      <c r="X64" s="316">
        <f t="shared" si="48"/>
        <v>0</v>
      </c>
      <c r="Y64" s="317">
        <f t="shared" si="48"/>
        <v>0</v>
      </c>
      <c r="Z64" s="318">
        <f t="shared" si="48"/>
        <v>0</v>
      </c>
      <c r="AA64" s="319">
        <f t="shared" si="48"/>
        <v>0</v>
      </c>
      <c r="AB64" s="316">
        <f t="shared" si="48"/>
        <v>0</v>
      </c>
      <c r="AC64" s="317">
        <f t="shared" si="48"/>
        <v>0</v>
      </c>
      <c r="AD64" s="318">
        <f t="shared" si="48"/>
        <v>0</v>
      </c>
      <c r="AE64" s="319">
        <f t="shared" si="48"/>
        <v>0</v>
      </c>
      <c r="AF64" s="316">
        <f t="shared" si="48"/>
        <v>0</v>
      </c>
      <c r="AG64" s="317">
        <f t="shared" si="48"/>
        <v>0</v>
      </c>
      <c r="AH64" s="318">
        <f t="shared" si="48"/>
        <v>0</v>
      </c>
      <c r="AI64" s="319">
        <f t="shared" si="48"/>
        <v>0</v>
      </c>
      <c r="AJ64" s="316">
        <f t="shared" si="48"/>
        <v>0</v>
      </c>
      <c r="AK64" s="317">
        <f t="shared" si="48"/>
        <v>0</v>
      </c>
      <c r="AL64" s="318">
        <f t="shared" si="48"/>
        <v>0</v>
      </c>
      <c r="AM64" s="319">
        <f t="shared" si="48"/>
        <v>0</v>
      </c>
      <c r="AN64" s="316">
        <f t="shared" si="48"/>
        <v>0</v>
      </c>
      <c r="AO64" s="317">
        <f t="shared" si="48"/>
        <v>0</v>
      </c>
      <c r="AP64" s="318">
        <f t="shared" si="48"/>
        <v>0</v>
      </c>
      <c r="AQ64" s="319">
        <f t="shared" si="48"/>
        <v>0</v>
      </c>
      <c r="AR64" s="316">
        <f t="shared" si="48"/>
        <v>0</v>
      </c>
      <c r="AS64" s="317">
        <f t="shared" si="48"/>
        <v>0</v>
      </c>
      <c r="AT64" s="318">
        <f t="shared" si="48"/>
        <v>0</v>
      </c>
      <c r="AU64" s="319">
        <f t="shared" si="48"/>
        <v>0</v>
      </c>
      <c r="AV64" s="316">
        <f t="shared" si="48"/>
        <v>0</v>
      </c>
      <c r="AW64" s="317">
        <f t="shared" si="48"/>
        <v>0</v>
      </c>
      <c r="AX64" s="318">
        <f t="shared" si="48"/>
        <v>0</v>
      </c>
      <c r="AY64" s="319">
        <f t="shared" si="48"/>
        <v>0</v>
      </c>
      <c r="AZ64" s="316">
        <f t="shared" si="48"/>
        <v>0</v>
      </c>
      <c r="BA64" s="317">
        <f t="shared" si="48"/>
        <v>0</v>
      </c>
      <c r="BB64" s="318">
        <f t="shared" si="48"/>
        <v>0</v>
      </c>
      <c r="BC64" s="319">
        <f t="shared" si="48"/>
        <v>0</v>
      </c>
      <c r="BD64" s="316">
        <f t="shared" si="48"/>
        <v>0</v>
      </c>
      <c r="BE64" s="317">
        <f t="shared" si="48"/>
        <v>0</v>
      </c>
      <c r="BF64" s="318">
        <f t="shared" si="48"/>
        <v>0</v>
      </c>
      <c r="BG64" s="319">
        <f t="shared" si="48"/>
        <v>0</v>
      </c>
      <c r="BH64" s="316">
        <f t="shared" si="48"/>
        <v>0</v>
      </c>
      <c r="BI64" s="317">
        <f t="shared" si="48"/>
        <v>0</v>
      </c>
      <c r="BJ64" s="318">
        <f t="shared" si="48"/>
        <v>0</v>
      </c>
      <c r="BK64" s="319">
        <f t="shared" si="48"/>
        <v>0</v>
      </c>
      <c r="BL64" s="316">
        <f t="shared" si="48"/>
        <v>0</v>
      </c>
      <c r="BM64" s="317">
        <f t="shared" si="48"/>
        <v>0</v>
      </c>
      <c r="BN64" s="318">
        <f t="shared" si="48"/>
        <v>0</v>
      </c>
      <c r="BO64" s="319">
        <f t="shared" si="48"/>
        <v>0</v>
      </c>
      <c r="BP64" s="316">
        <f t="shared" si="48"/>
        <v>0</v>
      </c>
      <c r="BQ64" s="317">
        <f t="shared" si="48"/>
        <v>0</v>
      </c>
      <c r="BR64" s="318">
        <f t="shared" si="48"/>
        <v>0</v>
      </c>
      <c r="BS64" s="319">
        <f t="shared" si="48"/>
        <v>0</v>
      </c>
      <c r="BT64" s="316">
        <f t="shared" si="48"/>
        <v>0</v>
      </c>
      <c r="BU64" s="317">
        <f t="shared" si="48"/>
        <v>0</v>
      </c>
      <c r="BV64" s="318">
        <f t="shared" si="48"/>
        <v>0</v>
      </c>
      <c r="BW64" s="319">
        <f t="shared" si="48"/>
        <v>0</v>
      </c>
      <c r="BX64" s="316">
        <f t="shared" ref="BX64:DC64" si="49">BX63+BT64</f>
        <v>0</v>
      </c>
      <c r="BY64" s="317">
        <f t="shared" si="49"/>
        <v>0</v>
      </c>
      <c r="BZ64" s="318">
        <f t="shared" si="49"/>
        <v>0</v>
      </c>
      <c r="CA64" s="319">
        <f t="shared" si="49"/>
        <v>0</v>
      </c>
      <c r="CB64" s="316">
        <f t="shared" si="49"/>
        <v>0</v>
      </c>
      <c r="CC64" s="317">
        <f t="shared" si="49"/>
        <v>0</v>
      </c>
      <c r="CD64" s="318">
        <f t="shared" si="49"/>
        <v>0</v>
      </c>
      <c r="CE64" s="319">
        <f t="shared" si="49"/>
        <v>0</v>
      </c>
      <c r="CF64" s="316">
        <f t="shared" si="49"/>
        <v>0</v>
      </c>
      <c r="CG64" s="317">
        <f t="shared" si="49"/>
        <v>0</v>
      </c>
      <c r="CH64" s="318">
        <f t="shared" si="49"/>
        <v>0</v>
      </c>
      <c r="CI64" s="319">
        <f t="shared" si="49"/>
        <v>0</v>
      </c>
      <c r="CJ64" s="316">
        <f t="shared" si="49"/>
        <v>0</v>
      </c>
      <c r="CK64" s="317">
        <f t="shared" si="49"/>
        <v>0</v>
      </c>
      <c r="CL64" s="318">
        <f t="shared" si="49"/>
        <v>0</v>
      </c>
      <c r="CM64" s="319">
        <f t="shared" si="49"/>
        <v>0</v>
      </c>
      <c r="CN64" s="316">
        <f t="shared" si="49"/>
        <v>0</v>
      </c>
      <c r="CO64" s="317">
        <f t="shared" si="49"/>
        <v>0</v>
      </c>
      <c r="CP64" s="318">
        <f t="shared" si="49"/>
        <v>0</v>
      </c>
      <c r="CQ64" s="319">
        <f t="shared" si="49"/>
        <v>0</v>
      </c>
      <c r="CR64" s="316">
        <f t="shared" si="49"/>
        <v>0</v>
      </c>
      <c r="CS64" s="317">
        <f t="shared" si="49"/>
        <v>0</v>
      </c>
      <c r="CT64" s="318">
        <f t="shared" si="49"/>
        <v>0</v>
      </c>
      <c r="CU64" s="319">
        <f t="shared" si="49"/>
        <v>0</v>
      </c>
      <c r="CV64" s="316">
        <f t="shared" si="49"/>
        <v>0</v>
      </c>
      <c r="CW64" s="317">
        <f t="shared" si="49"/>
        <v>0</v>
      </c>
      <c r="CX64" s="318">
        <f t="shared" si="49"/>
        <v>0</v>
      </c>
      <c r="CY64" s="319">
        <f t="shared" si="49"/>
        <v>0</v>
      </c>
      <c r="CZ64" s="316">
        <f t="shared" si="49"/>
        <v>0</v>
      </c>
      <c r="DA64" s="317">
        <f t="shared" si="49"/>
        <v>0</v>
      </c>
      <c r="DB64" s="318">
        <f t="shared" si="49"/>
        <v>0</v>
      </c>
      <c r="DC64" s="319">
        <f t="shared" si="49"/>
        <v>0</v>
      </c>
      <c r="DD64"/>
      <c r="DE64"/>
      <c r="DF64"/>
      <c r="DG64"/>
      <c r="DH64"/>
      <c r="DI64"/>
      <c r="DJ64"/>
      <c r="DK64"/>
    </row>
    <row r="65" spans="2:115" ht="12.75" customHeight="1">
      <c r="B65" s="304"/>
      <c r="C65" s="305"/>
      <c r="D65" s="320" t="s">
        <v>1646</v>
      </c>
      <c r="E65" s="321" t="s">
        <v>1647</v>
      </c>
      <c r="F65" s="322"/>
      <c r="G65" s="323">
        <f>IF(F65=0,0,F65/F$91)</f>
        <v>0</v>
      </c>
      <c r="H65" s="324"/>
      <c r="I65" s="325"/>
      <c r="J65" s="325"/>
      <c r="K65" s="326"/>
      <c r="L65" s="327">
        <f>IF(O65&lt;&gt;0,(O65/$F65)*100,0)</f>
        <v>0</v>
      </c>
      <c r="M65" s="327">
        <f>ROUND(O65*[2]QCI!$R$15,2)</f>
        <v>0</v>
      </c>
      <c r="N65" s="328">
        <f>O65-M65</f>
        <v>0</v>
      </c>
      <c r="O65" s="329"/>
      <c r="P65" s="330">
        <f>IF(S65&lt;&gt;0,(S65/$F65)*100,0)</f>
        <v>0</v>
      </c>
      <c r="Q65" s="327">
        <f>ROUND(S65*[2]QCI!$R$15,2)</f>
        <v>0</v>
      </c>
      <c r="R65" s="327">
        <f>S65-Q65</f>
        <v>0</v>
      </c>
      <c r="S65" s="329"/>
      <c r="T65" s="330">
        <f>IF(W65&lt;&gt;0,(W65/$F65)*100,0)</f>
        <v>0</v>
      </c>
      <c r="U65" s="327">
        <f>ROUND(W65*[2]QCI!$R$15,2)</f>
        <v>0</v>
      </c>
      <c r="V65" s="327">
        <f>W65-U65</f>
        <v>0</v>
      </c>
      <c r="W65" s="329"/>
      <c r="X65" s="330">
        <f>IF(AA65&lt;&gt;0,(AA65/$F65)*100,0)</f>
        <v>0</v>
      </c>
      <c r="Y65" s="327">
        <f>ROUND(AA65*[2]QCI!$R$15,2)</f>
        <v>0</v>
      </c>
      <c r="Z65" s="327">
        <f>AA65-Y65</f>
        <v>0</v>
      </c>
      <c r="AA65" s="329"/>
      <c r="AB65" s="330">
        <f>IF(AE65&lt;&gt;0,(AE65/$F65)*100,0)</f>
        <v>0</v>
      </c>
      <c r="AC65" s="327">
        <f>ROUND(AE65*[2]QCI!$R$15,2)</f>
        <v>0</v>
      </c>
      <c r="AD65" s="327">
        <f>AE65-AC65</f>
        <v>0</v>
      </c>
      <c r="AE65" s="329"/>
      <c r="AF65" s="330">
        <f>IF(AI65&lt;&gt;0,(AI65/$F65)*100,0)</f>
        <v>0</v>
      </c>
      <c r="AG65" s="327">
        <f>ROUND(AI65*[2]QCI!$R$15,2)</f>
        <v>0</v>
      </c>
      <c r="AH65" s="327">
        <f>AI65-AG65</f>
        <v>0</v>
      </c>
      <c r="AI65" s="329"/>
      <c r="AJ65" s="330">
        <f>IF(AM65&lt;&gt;0,(AM65/$F65)*100,0)</f>
        <v>0</v>
      </c>
      <c r="AK65" s="327">
        <f>ROUND(AM65*[2]QCI!$R$15,2)</f>
        <v>0</v>
      </c>
      <c r="AL65" s="327">
        <f>AM65-AK65</f>
        <v>0</v>
      </c>
      <c r="AM65" s="329"/>
      <c r="AN65" s="330">
        <f>IF(AQ65&lt;&gt;0,(AQ65/$F65)*100,0)</f>
        <v>0</v>
      </c>
      <c r="AO65" s="327">
        <f>ROUND(AQ65*[2]QCI!$R$15,2)</f>
        <v>0</v>
      </c>
      <c r="AP65" s="327">
        <f>AQ65-AO65</f>
        <v>0</v>
      </c>
      <c r="AQ65" s="329"/>
      <c r="AR65" s="330">
        <f>IF(AU65&lt;&gt;0,(AU65/$F65)*100,0)</f>
        <v>0</v>
      </c>
      <c r="AS65" s="327">
        <f>ROUND(AU65*[2]QCI!$R$15,2)</f>
        <v>0</v>
      </c>
      <c r="AT65" s="327">
        <f>AU65-AS65</f>
        <v>0</v>
      </c>
      <c r="AU65" s="329"/>
      <c r="AV65" s="330">
        <f>IF(AY65&lt;&gt;0,(AY65/$F65)*100,0)</f>
        <v>0</v>
      </c>
      <c r="AW65" s="327">
        <f>ROUND(AY65*[2]QCI!$R$15,2)</f>
        <v>0</v>
      </c>
      <c r="AX65" s="327">
        <f>AY65-AW65</f>
        <v>0</v>
      </c>
      <c r="AY65" s="329"/>
      <c r="AZ65" s="330">
        <f>IF(BC65&lt;&gt;0,(BC65/$F65)*100,0)</f>
        <v>0</v>
      </c>
      <c r="BA65" s="327">
        <f>ROUND(BC65*[2]QCI!$R$15,2)</f>
        <v>0</v>
      </c>
      <c r="BB65" s="327">
        <f>BC65-BA65</f>
        <v>0</v>
      </c>
      <c r="BC65" s="329"/>
      <c r="BD65" s="330">
        <f>IF(BG65&lt;&gt;0,(BG65/$F65)*100,0)</f>
        <v>0</v>
      </c>
      <c r="BE65" s="327">
        <f>ROUND(BG65*[2]QCI!$R$15,2)</f>
        <v>0</v>
      </c>
      <c r="BF65" s="327">
        <f>BG65-BE65</f>
        <v>0</v>
      </c>
      <c r="BG65" s="329"/>
      <c r="BH65" s="330">
        <f>IF(BK65&lt;&gt;0,(BK65/$F65)*100,0)</f>
        <v>0</v>
      </c>
      <c r="BI65" s="327">
        <f>ROUND(BK65*[2]QCI!$R$15,2)</f>
        <v>0</v>
      </c>
      <c r="BJ65" s="327">
        <f>BK65-BI65</f>
        <v>0</v>
      </c>
      <c r="BK65" s="329"/>
      <c r="BL65" s="330">
        <f>IF(BO65&lt;&gt;0,(BO65/$F65)*100,0)</f>
        <v>0</v>
      </c>
      <c r="BM65" s="327">
        <f>ROUND(BO65*[2]QCI!$R$15,2)</f>
        <v>0</v>
      </c>
      <c r="BN65" s="327">
        <f>BO65-BM65</f>
        <v>0</v>
      </c>
      <c r="BO65" s="329"/>
      <c r="BP65" s="330">
        <f>IF(BS65&lt;&gt;0,(BS65/$F65)*100,0)</f>
        <v>0</v>
      </c>
      <c r="BQ65" s="327">
        <f>ROUND(BS65*[2]QCI!$R$15,2)</f>
        <v>0</v>
      </c>
      <c r="BR65" s="327">
        <f>BS65-BQ65</f>
        <v>0</v>
      </c>
      <c r="BS65" s="329"/>
      <c r="BT65" s="330">
        <f>IF(BW65&lt;&gt;0,(BW65/$F65)*100,0)</f>
        <v>0</v>
      </c>
      <c r="BU65" s="327">
        <f>ROUND(BW65*[2]QCI!$R$15,2)</f>
        <v>0</v>
      </c>
      <c r="BV65" s="327">
        <f>BW65-BU65</f>
        <v>0</v>
      </c>
      <c r="BW65" s="329"/>
      <c r="BX65" s="330">
        <f>IF(CA65&lt;&gt;0,(CA65/$F65)*100,0)</f>
        <v>0</v>
      </c>
      <c r="BY65" s="327">
        <f>ROUND(CA65*[2]QCI!$R$15,2)</f>
        <v>0</v>
      </c>
      <c r="BZ65" s="327">
        <f>CA65-BY65</f>
        <v>0</v>
      </c>
      <c r="CA65" s="329"/>
      <c r="CB65" s="330">
        <f>IF(CE65&lt;&gt;0,(CE65/$F65)*100,0)</f>
        <v>0</v>
      </c>
      <c r="CC65" s="327">
        <f>ROUND(CE65*[2]QCI!$R$15,2)</f>
        <v>0</v>
      </c>
      <c r="CD65" s="327">
        <f>CE65-CC65</f>
        <v>0</v>
      </c>
      <c r="CE65" s="329"/>
      <c r="CF65" s="330">
        <f>IF(CI65&lt;&gt;0,(CI65/$F65)*100,0)</f>
        <v>0</v>
      </c>
      <c r="CG65" s="327">
        <f>ROUND(CI65*[2]QCI!$R$15,2)</f>
        <v>0</v>
      </c>
      <c r="CH65" s="327">
        <f>CI65-CG65</f>
        <v>0</v>
      </c>
      <c r="CI65" s="329"/>
      <c r="CJ65" s="330">
        <f>IF(CM65&lt;&gt;0,(CM65/$F65)*100,0)</f>
        <v>0</v>
      </c>
      <c r="CK65" s="327">
        <f>ROUND(CM65*[2]QCI!$R$15,2)</f>
        <v>0</v>
      </c>
      <c r="CL65" s="327">
        <f>CM65-CK65</f>
        <v>0</v>
      </c>
      <c r="CM65" s="329"/>
      <c r="CN65" s="330">
        <f>IF(CQ65&lt;&gt;0,(CQ65/$F65)*100,0)</f>
        <v>0</v>
      </c>
      <c r="CO65" s="327">
        <f>ROUND(CQ65*[2]QCI!$R$15,2)</f>
        <v>0</v>
      </c>
      <c r="CP65" s="327">
        <f>CQ65-CO65</f>
        <v>0</v>
      </c>
      <c r="CQ65" s="329"/>
      <c r="CR65" s="330">
        <f>IF(CU65&lt;&gt;0,(CU65/$F65)*100,0)</f>
        <v>0</v>
      </c>
      <c r="CS65" s="327">
        <f>ROUND(CU65*[2]QCI!$R$15,2)</f>
        <v>0</v>
      </c>
      <c r="CT65" s="327">
        <f>CU65-CS65</f>
        <v>0</v>
      </c>
      <c r="CU65" s="329"/>
      <c r="CV65" s="330">
        <f>IF(CY65&lt;&gt;0,(CY65/$F65)*100,0)</f>
        <v>0</v>
      </c>
      <c r="CW65" s="327">
        <f>ROUND(CY65*[2]QCI!$R$15,2)</f>
        <v>0</v>
      </c>
      <c r="CX65" s="327">
        <f>CY65-CW65</f>
        <v>0</v>
      </c>
      <c r="CY65" s="329"/>
      <c r="CZ65" s="330">
        <f>IF(DC65&lt;&gt;0,(DC65/$F65)*100,0)</f>
        <v>0</v>
      </c>
      <c r="DA65" s="327">
        <f>ROUND(DC65*[2]QCI!$R$15,2)</f>
        <v>0</v>
      </c>
      <c r="DB65" s="327">
        <f>DC65-DA65</f>
        <v>0</v>
      </c>
      <c r="DC65" s="329"/>
      <c r="DD65"/>
      <c r="DE65"/>
      <c r="DF65"/>
      <c r="DG65"/>
      <c r="DH65"/>
      <c r="DI65"/>
      <c r="DJ65"/>
      <c r="DK65"/>
    </row>
    <row r="66" spans="2:115" ht="12.75" customHeight="1">
      <c r="B66" s="343"/>
      <c r="C66" s="305"/>
      <c r="D66" s="331" t="s">
        <v>1648</v>
      </c>
      <c r="E66" s="332" t="s">
        <v>1649</v>
      </c>
      <c r="F66" s="333">
        <f>IF(F65=0,F63,F65)</f>
        <v>624986.66000000015</v>
      </c>
      <c r="G66" s="334"/>
      <c r="H66" s="335"/>
      <c r="I66" s="336"/>
      <c r="J66" s="336"/>
      <c r="K66" s="337"/>
      <c r="L66" s="338">
        <f t="shared" ref="L66:BW66" si="50">L65+H66</f>
        <v>0</v>
      </c>
      <c r="M66" s="338">
        <f t="shared" si="50"/>
        <v>0</v>
      </c>
      <c r="N66" s="339">
        <f t="shared" si="50"/>
        <v>0</v>
      </c>
      <c r="O66" s="340">
        <f t="shared" si="50"/>
        <v>0</v>
      </c>
      <c r="P66" s="341">
        <f t="shared" si="50"/>
        <v>0</v>
      </c>
      <c r="Q66" s="338">
        <f t="shared" si="50"/>
        <v>0</v>
      </c>
      <c r="R66" s="338">
        <f t="shared" si="50"/>
        <v>0</v>
      </c>
      <c r="S66" s="340">
        <f t="shared" si="50"/>
        <v>0</v>
      </c>
      <c r="T66" s="341">
        <f t="shared" si="50"/>
        <v>0</v>
      </c>
      <c r="U66" s="338">
        <f t="shared" si="50"/>
        <v>0</v>
      </c>
      <c r="V66" s="338">
        <f t="shared" si="50"/>
        <v>0</v>
      </c>
      <c r="W66" s="340">
        <f t="shared" si="50"/>
        <v>0</v>
      </c>
      <c r="X66" s="341">
        <f t="shared" si="50"/>
        <v>0</v>
      </c>
      <c r="Y66" s="338">
        <f t="shared" si="50"/>
        <v>0</v>
      </c>
      <c r="Z66" s="338">
        <f t="shared" si="50"/>
        <v>0</v>
      </c>
      <c r="AA66" s="340">
        <f t="shared" si="50"/>
        <v>0</v>
      </c>
      <c r="AB66" s="341">
        <f t="shared" si="50"/>
        <v>0</v>
      </c>
      <c r="AC66" s="338">
        <f t="shared" si="50"/>
        <v>0</v>
      </c>
      <c r="AD66" s="338">
        <f t="shared" si="50"/>
        <v>0</v>
      </c>
      <c r="AE66" s="340">
        <f t="shared" si="50"/>
        <v>0</v>
      </c>
      <c r="AF66" s="341">
        <f t="shared" si="50"/>
        <v>0</v>
      </c>
      <c r="AG66" s="338">
        <f t="shared" si="50"/>
        <v>0</v>
      </c>
      <c r="AH66" s="338">
        <f t="shared" si="50"/>
        <v>0</v>
      </c>
      <c r="AI66" s="340">
        <f t="shared" si="50"/>
        <v>0</v>
      </c>
      <c r="AJ66" s="341">
        <f t="shared" si="50"/>
        <v>0</v>
      </c>
      <c r="AK66" s="338">
        <f t="shared" si="50"/>
        <v>0</v>
      </c>
      <c r="AL66" s="338">
        <f t="shared" si="50"/>
        <v>0</v>
      </c>
      <c r="AM66" s="340">
        <f t="shared" si="50"/>
        <v>0</v>
      </c>
      <c r="AN66" s="341">
        <f t="shared" si="50"/>
        <v>0</v>
      </c>
      <c r="AO66" s="338">
        <f t="shared" si="50"/>
        <v>0</v>
      </c>
      <c r="AP66" s="338">
        <f t="shared" si="50"/>
        <v>0</v>
      </c>
      <c r="AQ66" s="340">
        <f t="shared" si="50"/>
        <v>0</v>
      </c>
      <c r="AR66" s="341">
        <f t="shared" si="50"/>
        <v>0</v>
      </c>
      <c r="AS66" s="338">
        <f t="shared" si="50"/>
        <v>0</v>
      </c>
      <c r="AT66" s="338">
        <f t="shared" si="50"/>
        <v>0</v>
      </c>
      <c r="AU66" s="340">
        <f t="shared" si="50"/>
        <v>0</v>
      </c>
      <c r="AV66" s="341">
        <f t="shared" si="50"/>
        <v>0</v>
      </c>
      <c r="AW66" s="338">
        <f t="shared" si="50"/>
        <v>0</v>
      </c>
      <c r="AX66" s="338">
        <f t="shared" si="50"/>
        <v>0</v>
      </c>
      <c r="AY66" s="340">
        <f t="shared" si="50"/>
        <v>0</v>
      </c>
      <c r="AZ66" s="341">
        <f t="shared" si="50"/>
        <v>0</v>
      </c>
      <c r="BA66" s="338">
        <f t="shared" si="50"/>
        <v>0</v>
      </c>
      <c r="BB66" s="338">
        <f t="shared" si="50"/>
        <v>0</v>
      </c>
      <c r="BC66" s="340">
        <f t="shared" si="50"/>
        <v>0</v>
      </c>
      <c r="BD66" s="341">
        <f t="shared" si="50"/>
        <v>0</v>
      </c>
      <c r="BE66" s="338">
        <f t="shared" si="50"/>
        <v>0</v>
      </c>
      <c r="BF66" s="338">
        <f t="shared" si="50"/>
        <v>0</v>
      </c>
      <c r="BG66" s="340">
        <f t="shared" si="50"/>
        <v>0</v>
      </c>
      <c r="BH66" s="341">
        <f t="shared" si="50"/>
        <v>0</v>
      </c>
      <c r="BI66" s="338">
        <f t="shared" si="50"/>
        <v>0</v>
      </c>
      <c r="BJ66" s="338">
        <f t="shared" si="50"/>
        <v>0</v>
      </c>
      <c r="BK66" s="340">
        <f t="shared" si="50"/>
        <v>0</v>
      </c>
      <c r="BL66" s="341">
        <f t="shared" si="50"/>
        <v>0</v>
      </c>
      <c r="BM66" s="338">
        <f t="shared" si="50"/>
        <v>0</v>
      </c>
      <c r="BN66" s="338">
        <f t="shared" si="50"/>
        <v>0</v>
      </c>
      <c r="BO66" s="340">
        <f t="shared" si="50"/>
        <v>0</v>
      </c>
      <c r="BP66" s="341">
        <f t="shared" si="50"/>
        <v>0</v>
      </c>
      <c r="BQ66" s="338">
        <f t="shared" si="50"/>
        <v>0</v>
      </c>
      <c r="BR66" s="338">
        <f t="shared" si="50"/>
        <v>0</v>
      </c>
      <c r="BS66" s="340">
        <f t="shared" si="50"/>
        <v>0</v>
      </c>
      <c r="BT66" s="341">
        <f t="shared" si="50"/>
        <v>0</v>
      </c>
      <c r="BU66" s="338">
        <f t="shared" si="50"/>
        <v>0</v>
      </c>
      <c r="BV66" s="338">
        <f t="shared" si="50"/>
        <v>0</v>
      </c>
      <c r="BW66" s="340">
        <f t="shared" si="50"/>
        <v>0</v>
      </c>
      <c r="BX66" s="341">
        <f t="shared" ref="BX66:DC66" si="51">BX65+BT66</f>
        <v>0</v>
      </c>
      <c r="BY66" s="338">
        <f t="shared" si="51"/>
        <v>0</v>
      </c>
      <c r="BZ66" s="338">
        <f t="shared" si="51"/>
        <v>0</v>
      </c>
      <c r="CA66" s="340">
        <f t="shared" si="51"/>
        <v>0</v>
      </c>
      <c r="CB66" s="341">
        <f t="shared" si="51"/>
        <v>0</v>
      </c>
      <c r="CC66" s="338">
        <f t="shared" si="51"/>
        <v>0</v>
      </c>
      <c r="CD66" s="338">
        <f t="shared" si="51"/>
        <v>0</v>
      </c>
      <c r="CE66" s="340">
        <f t="shared" si="51"/>
        <v>0</v>
      </c>
      <c r="CF66" s="341">
        <f t="shared" si="51"/>
        <v>0</v>
      </c>
      <c r="CG66" s="338">
        <f t="shared" si="51"/>
        <v>0</v>
      </c>
      <c r="CH66" s="338">
        <f t="shared" si="51"/>
        <v>0</v>
      </c>
      <c r="CI66" s="340">
        <f t="shared" si="51"/>
        <v>0</v>
      </c>
      <c r="CJ66" s="341">
        <f t="shared" si="51"/>
        <v>0</v>
      </c>
      <c r="CK66" s="338">
        <f t="shared" si="51"/>
        <v>0</v>
      </c>
      <c r="CL66" s="338">
        <f t="shared" si="51"/>
        <v>0</v>
      </c>
      <c r="CM66" s="340">
        <f t="shared" si="51"/>
        <v>0</v>
      </c>
      <c r="CN66" s="341">
        <f t="shared" si="51"/>
        <v>0</v>
      </c>
      <c r="CO66" s="338">
        <f t="shared" si="51"/>
        <v>0</v>
      </c>
      <c r="CP66" s="338">
        <f t="shared" si="51"/>
        <v>0</v>
      </c>
      <c r="CQ66" s="340">
        <f t="shared" si="51"/>
        <v>0</v>
      </c>
      <c r="CR66" s="341">
        <f t="shared" si="51"/>
        <v>0</v>
      </c>
      <c r="CS66" s="338">
        <f t="shared" si="51"/>
        <v>0</v>
      </c>
      <c r="CT66" s="338">
        <f t="shared" si="51"/>
        <v>0</v>
      </c>
      <c r="CU66" s="340">
        <f t="shared" si="51"/>
        <v>0</v>
      </c>
      <c r="CV66" s="341">
        <f t="shared" si="51"/>
        <v>0</v>
      </c>
      <c r="CW66" s="338">
        <f t="shared" si="51"/>
        <v>0</v>
      </c>
      <c r="CX66" s="338">
        <f t="shared" si="51"/>
        <v>0</v>
      </c>
      <c r="CY66" s="340">
        <f t="shared" si="51"/>
        <v>0</v>
      </c>
      <c r="CZ66" s="341">
        <f t="shared" si="51"/>
        <v>0</v>
      </c>
      <c r="DA66" s="338">
        <f t="shared" si="51"/>
        <v>0</v>
      </c>
      <c r="DB66" s="338">
        <f t="shared" si="51"/>
        <v>0</v>
      </c>
      <c r="DC66" s="340">
        <f t="shared" si="51"/>
        <v>0</v>
      </c>
      <c r="DD66"/>
      <c r="DE66"/>
      <c r="DF66"/>
      <c r="DG66"/>
      <c r="DH66"/>
      <c r="DI66"/>
      <c r="DJ66"/>
      <c r="DK66"/>
    </row>
    <row r="67" spans="2:115" ht="12.75" customHeight="1">
      <c r="B67" s="288">
        <v>14</v>
      </c>
      <c r="C67" s="342" t="str">
        <f>[2]QCI!C28</f>
        <v>Esquadrias de Mad., Serralheria, Ferr. e Vidr.</v>
      </c>
      <c r="D67" s="290" t="s">
        <v>1643</v>
      </c>
      <c r="E67" s="291" t="s">
        <v>1644</v>
      </c>
      <c r="F67" s="292">
        <f>CRONOFF!F29</f>
        <v>205182.22</v>
      </c>
      <c r="G67" s="293">
        <f>[3]CRONFF!G29</f>
        <v>7.1380141334148509E-2</v>
      </c>
      <c r="H67" s="294"/>
      <c r="I67" s="295"/>
      <c r="J67" s="295"/>
      <c r="K67" s="296"/>
      <c r="L67" s="297">
        <f>[2]CronogFF!H30</f>
        <v>0</v>
      </c>
      <c r="M67" s="298">
        <f>L67*[2]QCI!$Y28*[2]QCI!$R28/100</f>
        <v>0</v>
      </c>
      <c r="N67" s="299">
        <f>L67/100*[2]QCI!$Y28*([2]QCI!$U28+[2]QCI!$W28)</f>
        <v>0</v>
      </c>
      <c r="O67" s="300">
        <f>M67+N67</f>
        <v>0</v>
      </c>
      <c r="P67" s="301">
        <f>[2]CronogFF!L30</f>
        <v>0</v>
      </c>
      <c r="Q67" s="302">
        <f>P67*[2]QCI!$Y28*[2]QCI!$R28/100</f>
        <v>0</v>
      </c>
      <c r="R67" s="302">
        <f>P67/100*[2]QCI!$Y28*([2]QCI!$U28+[2]QCI!$W28)</f>
        <v>0</v>
      </c>
      <c r="S67" s="303">
        <f>Q67+R67</f>
        <v>0</v>
      </c>
      <c r="T67" s="301">
        <f>[2]CronogFF!P30</f>
        <v>0</v>
      </c>
      <c r="U67" s="302">
        <f>T67*[2]QCI!$Y28*[2]QCI!$R28/100</f>
        <v>0</v>
      </c>
      <c r="V67" s="302">
        <f>T67/100*[2]QCI!$Y28*([2]QCI!$U28+[2]QCI!$W28)</f>
        <v>0</v>
      </c>
      <c r="W67" s="303">
        <f>U67+V67</f>
        <v>0</v>
      </c>
      <c r="X67" s="301">
        <f>[2]CronogFF!T30</f>
        <v>0</v>
      </c>
      <c r="Y67" s="302">
        <f>X67*[2]QCI!$Y28*[2]QCI!$R28/100</f>
        <v>0</v>
      </c>
      <c r="Z67" s="302">
        <f>X67/100*[2]QCI!$Y28*([2]QCI!$U28+[2]QCI!$W28)</f>
        <v>0</v>
      </c>
      <c r="AA67" s="303">
        <f>Y67+Z67</f>
        <v>0</v>
      </c>
      <c r="AB67" s="301">
        <f>[2]CronogFF!X30</f>
        <v>0</v>
      </c>
      <c r="AC67" s="302">
        <f>AB67*[2]QCI!$Y28*[2]QCI!$R28/100</f>
        <v>0</v>
      </c>
      <c r="AD67" s="302">
        <f>AB67/100*[2]QCI!$Y28*([2]QCI!$U28+[2]QCI!$W28)</f>
        <v>0</v>
      </c>
      <c r="AE67" s="303">
        <f>AC67+AD67</f>
        <v>0</v>
      </c>
      <c r="AF67" s="301">
        <f>[2]CronogFF!AB30</f>
        <v>0</v>
      </c>
      <c r="AG67" s="302">
        <f>AF67*[2]QCI!$Y28*[2]QCI!$R28/100</f>
        <v>0</v>
      </c>
      <c r="AH67" s="302">
        <f>AF67/100*[2]QCI!$Y28*([2]QCI!$U28+[2]QCI!$W28)</f>
        <v>0</v>
      </c>
      <c r="AI67" s="303">
        <f>AG67+AH67</f>
        <v>0</v>
      </c>
      <c r="AJ67" s="301">
        <f>[2]CronogFF!AF30</f>
        <v>0</v>
      </c>
      <c r="AK67" s="302">
        <f>AJ67*[2]QCI!$Y28*[2]QCI!$R28/100</f>
        <v>0</v>
      </c>
      <c r="AL67" s="302">
        <f>AJ67/100*[2]QCI!$Y28*([2]QCI!$U28+[2]QCI!$W28)</f>
        <v>0</v>
      </c>
      <c r="AM67" s="303">
        <f>AK67+AL67</f>
        <v>0</v>
      </c>
      <c r="AN67" s="301">
        <f>[2]CronogFF!AJ30</f>
        <v>0</v>
      </c>
      <c r="AO67" s="302">
        <f>AN67*[2]QCI!$Y28*[2]QCI!$R28/100</f>
        <v>0</v>
      </c>
      <c r="AP67" s="302">
        <f>AN67/100*[2]QCI!$Y28*([2]QCI!$U28+[2]QCI!$W28)</f>
        <v>0</v>
      </c>
      <c r="AQ67" s="303">
        <f>AO67+AP67</f>
        <v>0</v>
      </c>
      <c r="AR67" s="301">
        <f>[2]CronogFF!AN30</f>
        <v>0</v>
      </c>
      <c r="AS67" s="302">
        <f>AR67*[2]QCI!$Y28*[2]QCI!$R28/100</f>
        <v>0</v>
      </c>
      <c r="AT67" s="302">
        <f>AR67/100*[2]QCI!$Y28*([2]QCI!$U28+[2]QCI!$W28)</f>
        <v>0</v>
      </c>
      <c r="AU67" s="303">
        <f>AS67+AT67</f>
        <v>0</v>
      </c>
      <c r="AV67" s="301">
        <f>[2]CronogFF!AR30</f>
        <v>0</v>
      </c>
      <c r="AW67" s="302">
        <f>AV67*[2]QCI!$Y28*[2]QCI!$R28/100</f>
        <v>0</v>
      </c>
      <c r="AX67" s="302">
        <f>AV67/100*[2]QCI!$Y28*([2]QCI!$U28+[2]QCI!$W28)</f>
        <v>0</v>
      </c>
      <c r="AY67" s="303">
        <f>AW67+AX67</f>
        <v>0</v>
      </c>
      <c r="AZ67" s="301">
        <f>[2]CronogFF!AV30</f>
        <v>0</v>
      </c>
      <c r="BA67" s="302">
        <f>AZ67*[2]QCI!$Y28*[2]QCI!$R28/100</f>
        <v>0</v>
      </c>
      <c r="BB67" s="302">
        <f>AZ67/100*[2]QCI!$Y28*([2]QCI!$U28+[2]QCI!$W28)</f>
        <v>0</v>
      </c>
      <c r="BC67" s="303">
        <f>BA67+BB67</f>
        <v>0</v>
      </c>
      <c r="BD67" s="301">
        <f>[2]CronogFF!AZ30</f>
        <v>0</v>
      </c>
      <c r="BE67" s="302">
        <f>BD67*[2]QCI!$Y28*[2]QCI!$R28/100</f>
        <v>0</v>
      </c>
      <c r="BF67" s="302">
        <f>BD67/100*[2]QCI!$Y28*([2]QCI!$U28+[2]QCI!$W28)</f>
        <v>0</v>
      </c>
      <c r="BG67" s="303">
        <f>BE67+BF67</f>
        <v>0</v>
      </c>
      <c r="BH67" s="301">
        <f>[2]CronogFF!BD30</f>
        <v>0</v>
      </c>
      <c r="BI67" s="302">
        <f>BH67*[2]QCI!$Y28*[2]QCI!$R28/100</f>
        <v>0</v>
      </c>
      <c r="BJ67" s="302">
        <f>BH67/100*[2]QCI!$Y28*([2]QCI!$U28+[2]QCI!$W28)</f>
        <v>0</v>
      </c>
      <c r="BK67" s="303">
        <f>BI67+BJ67</f>
        <v>0</v>
      </c>
      <c r="BL67" s="301">
        <f>[2]CronogFF!BH30</f>
        <v>0</v>
      </c>
      <c r="BM67" s="302">
        <f>BL67*[2]QCI!$Y28*[2]QCI!$R28/100</f>
        <v>0</v>
      </c>
      <c r="BN67" s="302">
        <f>BL67/100*[2]QCI!$Y28*([2]QCI!$U28+[2]QCI!$W28)</f>
        <v>0</v>
      </c>
      <c r="BO67" s="303">
        <f>BM67+BN67</f>
        <v>0</v>
      </c>
      <c r="BP67" s="301">
        <f>[2]CronogFF!BL30</f>
        <v>0</v>
      </c>
      <c r="BQ67" s="302">
        <f>BP67*[2]QCI!$Y28*[2]QCI!$R28/100</f>
        <v>0</v>
      </c>
      <c r="BR67" s="302">
        <f>BP67/100*[2]QCI!$Y28*([2]QCI!$U28+[2]QCI!$W28)</f>
        <v>0</v>
      </c>
      <c r="BS67" s="303">
        <f>BQ67+BR67</f>
        <v>0</v>
      </c>
      <c r="BT67" s="301">
        <f>[2]CronogFF!BP30</f>
        <v>0</v>
      </c>
      <c r="BU67" s="302">
        <f>BT67*[2]QCI!$Y28*[2]QCI!$R28/100</f>
        <v>0</v>
      </c>
      <c r="BV67" s="302">
        <f>BT67/100*[2]QCI!$Y28*([2]QCI!$U28+[2]QCI!$W28)</f>
        <v>0</v>
      </c>
      <c r="BW67" s="303">
        <f>BU67+BV67</f>
        <v>0</v>
      </c>
      <c r="BX67" s="301">
        <f>[2]CronogFF!BT30</f>
        <v>0</v>
      </c>
      <c r="BY67" s="302">
        <f>BX67*[2]QCI!$Y28*[2]QCI!$R28/100</f>
        <v>0</v>
      </c>
      <c r="BZ67" s="302">
        <f>BX67/100*[2]QCI!$Y28*([2]QCI!$U28+[2]QCI!$W28)</f>
        <v>0</v>
      </c>
      <c r="CA67" s="303">
        <f>BY67+BZ67</f>
        <v>0</v>
      </c>
      <c r="CB67" s="301">
        <f>[2]CronogFF!BX30</f>
        <v>0</v>
      </c>
      <c r="CC67" s="302">
        <f>CB67*[2]QCI!$Y28*[2]QCI!$R28/100</f>
        <v>0</v>
      </c>
      <c r="CD67" s="302">
        <f>CB67/100*[2]QCI!$Y28*([2]QCI!$U28+[2]QCI!$W28)</f>
        <v>0</v>
      </c>
      <c r="CE67" s="303">
        <f>CC67+CD67</f>
        <v>0</v>
      </c>
      <c r="CF67" s="301">
        <f>[2]CronogFF!CB30</f>
        <v>0</v>
      </c>
      <c r="CG67" s="302">
        <f>CF67*[2]QCI!$Y28*[2]QCI!$R28/100</f>
        <v>0</v>
      </c>
      <c r="CH67" s="302">
        <f>CF67/100*[2]QCI!$Y28*([2]QCI!$U28+[2]QCI!$W28)</f>
        <v>0</v>
      </c>
      <c r="CI67" s="303">
        <f>CG67+CH67</f>
        <v>0</v>
      </c>
      <c r="CJ67" s="301">
        <f>[2]CronogFF!CF30</f>
        <v>0</v>
      </c>
      <c r="CK67" s="302">
        <f>CJ67*[2]QCI!$Y28*[2]QCI!$R28/100</f>
        <v>0</v>
      </c>
      <c r="CL67" s="302">
        <f>CJ67/100*[2]QCI!$Y28*([2]QCI!$U28+[2]QCI!$W28)</f>
        <v>0</v>
      </c>
      <c r="CM67" s="303">
        <f>CK67+CL67</f>
        <v>0</v>
      </c>
      <c r="CN67" s="301">
        <f>[2]CronogFF!CJ30</f>
        <v>0</v>
      </c>
      <c r="CO67" s="302">
        <f>CN67*[2]QCI!$Y28*[2]QCI!$R28/100</f>
        <v>0</v>
      </c>
      <c r="CP67" s="302">
        <f>CN67/100*[2]QCI!$Y28*([2]QCI!$U28+[2]QCI!$W28)</f>
        <v>0</v>
      </c>
      <c r="CQ67" s="303">
        <f>CO67+CP67</f>
        <v>0</v>
      </c>
      <c r="CR67" s="301">
        <f>[2]CronogFF!CN30</f>
        <v>0</v>
      </c>
      <c r="CS67" s="302">
        <f>CR67*[2]QCI!$Y28*[2]QCI!$R28/100</f>
        <v>0</v>
      </c>
      <c r="CT67" s="302">
        <f>CR67/100*[2]QCI!$Y28*([2]QCI!$U28+[2]QCI!$W28)</f>
        <v>0</v>
      </c>
      <c r="CU67" s="303">
        <f>CS67+CT67</f>
        <v>0</v>
      </c>
      <c r="CV67" s="301">
        <f>[2]CronogFF!CR30</f>
        <v>0</v>
      </c>
      <c r="CW67" s="302">
        <f>CV67*[2]QCI!$Y28*[2]QCI!$R28/100</f>
        <v>0</v>
      </c>
      <c r="CX67" s="302">
        <f>CV67/100*[2]QCI!$Y28*([2]QCI!$U28+[2]QCI!$W28)</f>
        <v>0</v>
      </c>
      <c r="CY67" s="303">
        <f>CW67+CX67</f>
        <v>0</v>
      </c>
      <c r="CZ67" s="301">
        <f>[2]CronogFF!CV30</f>
        <v>0</v>
      </c>
      <c r="DA67" s="302">
        <f>CZ67*[2]QCI!$Y28*[2]QCI!$R28/100</f>
        <v>0</v>
      </c>
      <c r="DB67" s="302">
        <f>CZ67/100*[2]QCI!$Y28*([2]QCI!$U28+[2]QCI!$W28)</f>
        <v>0</v>
      </c>
      <c r="DC67" s="303">
        <f>DA67+DB67</f>
        <v>0</v>
      </c>
      <c r="DD67"/>
      <c r="DE67"/>
      <c r="DF67"/>
      <c r="DG67"/>
      <c r="DH67"/>
      <c r="DI67"/>
      <c r="DJ67"/>
      <c r="DK67"/>
    </row>
    <row r="68" spans="2:115" ht="12.75" customHeight="1">
      <c r="B68" s="304"/>
      <c r="C68" s="305"/>
      <c r="D68" s="306" t="s">
        <v>1643</v>
      </c>
      <c r="E68" s="307" t="s">
        <v>1645</v>
      </c>
      <c r="F68" s="308">
        <f>IF(F69&lt;&gt;0,F67-F69,0)</f>
        <v>0</v>
      </c>
      <c r="G68" s="309"/>
      <c r="H68" s="310"/>
      <c r="I68" s="311"/>
      <c r="J68" s="311"/>
      <c r="K68" s="312"/>
      <c r="L68" s="313">
        <f t="shared" ref="L68:BW68" si="52">L67+H68</f>
        <v>0</v>
      </c>
      <c r="M68" s="313">
        <f t="shared" si="52"/>
        <v>0</v>
      </c>
      <c r="N68" s="314">
        <f t="shared" si="52"/>
        <v>0</v>
      </c>
      <c r="O68" s="315">
        <f t="shared" si="52"/>
        <v>0</v>
      </c>
      <c r="P68" s="316">
        <f t="shared" si="52"/>
        <v>0</v>
      </c>
      <c r="Q68" s="317">
        <f t="shared" si="52"/>
        <v>0</v>
      </c>
      <c r="R68" s="318">
        <f t="shared" si="52"/>
        <v>0</v>
      </c>
      <c r="S68" s="319">
        <f t="shared" si="52"/>
        <v>0</v>
      </c>
      <c r="T68" s="316">
        <f t="shared" si="52"/>
        <v>0</v>
      </c>
      <c r="U68" s="317">
        <f t="shared" si="52"/>
        <v>0</v>
      </c>
      <c r="V68" s="318">
        <f t="shared" si="52"/>
        <v>0</v>
      </c>
      <c r="W68" s="319">
        <f t="shared" si="52"/>
        <v>0</v>
      </c>
      <c r="X68" s="316">
        <f t="shared" si="52"/>
        <v>0</v>
      </c>
      <c r="Y68" s="317">
        <f t="shared" si="52"/>
        <v>0</v>
      </c>
      <c r="Z68" s="318">
        <f t="shared" si="52"/>
        <v>0</v>
      </c>
      <c r="AA68" s="319">
        <f t="shared" si="52"/>
        <v>0</v>
      </c>
      <c r="AB68" s="316">
        <f t="shared" si="52"/>
        <v>0</v>
      </c>
      <c r="AC68" s="317">
        <f t="shared" si="52"/>
        <v>0</v>
      </c>
      <c r="AD68" s="318">
        <f t="shared" si="52"/>
        <v>0</v>
      </c>
      <c r="AE68" s="319">
        <f t="shared" si="52"/>
        <v>0</v>
      </c>
      <c r="AF68" s="316">
        <f t="shared" si="52"/>
        <v>0</v>
      </c>
      <c r="AG68" s="317">
        <f t="shared" si="52"/>
        <v>0</v>
      </c>
      <c r="AH68" s="318">
        <f t="shared" si="52"/>
        <v>0</v>
      </c>
      <c r="AI68" s="319">
        <f t="shared" si="52"/>
        <v>0</v>
      </c>
      <c r="AJ68" s="316">
        <f t="shared" si="52"/>
        <v>0</v>
      </c>
      <c r="AK68" s="317">
        <f t="shared" si="52"/>
        <v>0</v>
      </c>
      <c r="AL68" s="318">
        <f t="shared" si="52"/>
        <v>0</v>
      </c>
      <c r="AM68" s="319">
        <f t="shared" si="52"/>
        <v>0</v>
      </c>
      <c r="AN68" s="316">
        <f t="shared" si="52"/>
        <v>0</v>
      </c>
      <c r="AO68" s="317">
        <f t="shared" si="52"/>
        <v>0</v>
      </c>
      <c r="AP68" s="318">
        <f t="shared" si="52"/>
        <v>0</v>
      </c>
      <c r="AQ68" s="319">
        <f t="shared" si="52"/>
        <v>0</v>
      </c>
      <c r="AR68" s="316">
        <f t="shared" si="52"/>
        <v>0</v>
      </c>
      <c r="AS68" s="317">
        <f t="shared" si="52"/>
        <v>0</v>
      </c>
      <c r="AT68" s="318">
        <f t="shared" si="52"/>
        <v>0</v>
      </c>
      <c r="AU68" s="319">
        <f t="shared" si="52"/>
        <v>0</v>
      </c>
      <c r="AV68" s="316">
        <f t="shared" si="52"/>
        <v>0</v>
      </c>
      <c r="AW68" s="317">
        <f t="shared" si="52"/>
        <v>0</v>
      </c>
      <c r="AX68" s="318">
        <f t="shared" si="52"/>
        <v>0</v>
      </c>
      <c r="AY68" s="319">
        <f t="shared" si="52"/>
        <v>0</v>
      </c>
      <c r="AZ68" s="316">
        <f t="shared" si="52"/>
        <v>0</v>
      </c>
      <c r="BA68" s="317">
        <f t="shared" si="52"/>
        <v>0</v>
      </c>
      <c r="BB68" s="318">
        <f t="shared" si="52"/>
        <v>0</v>
      </c>
      <c r="BC68" s="319">
        <f t="shared" si="52"/>
        <v>0</v>
      </c>
      <c r="BD68" s="316">
        <f t="shared" si="52"/>
        <v>0</v>
      </c>
      <c r="BE68" s="317">
        <f t="shared" si="52"/>
        <v>0</v>
      </c>
      <c r="BF68" s="318">
        <f t="shared" si="52"/>
        <v>0</v>
      </c>
      <c r="BG68" s="319">
        <f t="shared" si="52"/>
        <v>0</v>
      </c>
      <c r="BH68" s="316">
        <f t="shared" si="52"/>
        <v>0</v>
      </c>
      <c r="BI68" s="317">
        <f t="shared" si="52"/>
        <v>0</v>
      </c>
      <c r="BJ68" s="318">
        <f t="shared" si="52"/>
        <v>0</v>
      </c>
      <c r="BK68" s="319">
        <f t="shared" si="52"/>
        <v>0</v>
      </c>
      <c r="BL68" s="316">
        <f t="shared" si="52"/>
        <v>0</v>
      </c>
      <c r="BM68" s="317">
        <f t="shared" si="52"/>
        <v>0</v>
      </c>
      <c r="BN68" s="318">
        <f t="shared" si="52"/>
        <v>0</v>
      </c>
      <c r="BO68" s="319">
        <f t="shared" si="52"/>
        <v>0</v>
      </c>
      <c r="BP68" s="316">
        <f t="shared" si="52"/>
        <v>0</v>
      </c>
      <c r="BQ68" s="317">
        <f t="shared" si="52"/>
        <v>0</v>
      </c>
      <c r="BR68" s="318">
        <f t="shared" si="52"/>
        <v>0</v>
      </c>
      <c r="BS68" s="319">
        <f t="shared" si="52"/>
        <v>0</v>
      </c>
      <c r="BT68" s="316">
        <f t="shared" si="52"/>
        <v>0</v>
      </c>
      <c r="BU68" s="317">
        <f t="shared" si="52"/>
        <v>0</v>
      </c>
      <c r="BV68" s="318">
        <f t="shared" si="52"/>
        <v>0</v>
      </c>
      <c r="BW68" s="319">
        <f t="shared" si="52"/>
        <v>0</v>
      </c>
      <c r="BX68" s="316">
        <f t="shared" ref="BX68:DC68" si="53">BX67+BT68</f>
        <v>0</v>
      </c>
      <c r="BY68" s="317">
        <f t="shared" si="53"/>
        <v>0</v>
      </c>
      <c r="BZ68" s="318">
        <f t="shared" si="53"/>
        <v>0</v>
      </c>
      <c r="CA68" s="319">
        <f t="shared" si="53"/>
        <v>0</v>
      </c>
      <c r="CB68" s="316">
        <f t="shared" si="53"/>
        <v>0</v>
      </c>
      <c r="CC68" s="317">
        <f t="shared" si="53"/>
        <v>0</v>
      </c>
      <c r="CD68" s="318">
        <f t="shared" si="53"/>
        <v>0</v>
      </c>
      <c r="CE68" s="319">
        <f t="shared" si="53"/>
        <v>0</v>
      </c>
      <c r="CF68" s="316">
        <f t="shared" si="53"/>
        <v>0</v>
      </c>
      <c r="CG68" s="317">
        <f t="shared" si="53"/>
        <v>0</v>
      </c>
      <c r="CH68" s="318">
        <f t="shared" si="53"/>
        <v>0</v>
      </c>
      <c r="CI68" s="319">
        <f t="shared" si="53"/>
        <v>0</v>
      </c>
      <c r="CJ68" s="316">
        <f t="shared" si="53"/>
        <v>0</v>
      </c>
      <c r="CK68" s="317">
        <f t="shared" si="53"/>
        <v>0</v>
      </c>
      <c r="CL68" s="318">
        <f t="shared" si="53"/>
        <v>0</v>
      </c>
      <c r="CM68" s="319">
        <f t="shared" si="53"/>
        <v>0</v>
      </c>
      <c r="CN68" s="316">
        <f t="shared" si="53"/>
        <v>0</v>
      </c>
      <c r="CO68" s="317">
        <f t="shared" si="53"/>
        <v>0</v>
      </c>
      <c r="CP68" s="318">
        <f t="shared" si="53"/>
        <v>0</v>
      </c>
      <c r="CQ68" s="319">
        <f t="shared" si="53"/>
        <v>0</v>
      </c>
      <c r="CR68" s="316">
        <f t="shared" si="53"/>
        <v>0</v>
      </c>
      <c r="CS68" s="317">
        <f t="shared" si="53"/>
        <v>0</v>
      </c>
      <c r="CT68" s="318">
        <f t="shared" si="53"/>
        <v>0</v>
      </c>
      <c r="CU68" s="319">
        <f t="shared" si="53"/>
        <v>0</v>
      </c>
      <c r="CV68" s="316">
        <f t="shared" si="53"/>
        <v>0</v>
      </c>
      <c r="CW68" s="317">
        <f t="shared" si="53"/>
        <v>0</v>
      </c>
      <c r="CX68" s="318">
        <f t="shared" si="53"/>
        <v>0</v>
      </c>
      <c r="CY68" s="319">
        <f t="shared" si="53"/>
        <v>0</v>
      </c>
      <c r="CZ68" s="316">
        <f t="shared" si="53"/>
        <v>0</v>
      </c>
      <c r="DA68" s="317">
        <f t="shared" si="53"/>
        <v>0</v>
      </c>
      <c r="DB68" s="318">
        <f t="shared" si="53"/>
        <v>0</v>
      </c>
      <c r="DC68" s="319">
        <f t="shared" si="53"/>
        <v>0</v>
      </c>
      <c r="DD68"/>
      <c r="DE68"/>
      <c r="DF68"/>
      <c r="DG68"/>
      <c r="DH68"/>
      <c r="DI68"/>
      <c r="DJ68"/>
      <c r="DK68"/>
    </row>
    <row r="69" spans="2:115" ht="12.75" customHeight="1">
      <c r="B69" s="304"/>
      <c r="C69" s="305"/>
      <c r="D69" s="320" t="s">
        <v>1646</v>
      </c>
      <c r="E69" s="321" t="s">
        <v>1647</v>
      </c>
      <c r="F69" s="322"/>
      <c r="G69" s="323">
        <f>IF(F69=0,0,F69/F$91)</f>
        <v>0</v>
      </c>
      <c r="H69" s="324"/>
      <c r="I69" s="325"/>
      <c r="J69" s="325"/>
      <c r="K69" s="326"/>
      <c r="L69" s="327">
        <f>IF(O69&lt;&gt;0,(O69/$F69)*100,0)</f>
        <v>0</v>
      </c>
      <c r="M69" s="327">
        <f>ROUND(O69*[2]QCI!$R$15,2)</f>
        <v>0</v>
      </c>
      <c r="N69" s="328">
        <f>O69-M69</f>
        <v>0</v>
      </c>
      <c r="O69" s="329"/>
      <c r="P69" s="330">
        <f>IF(S69&lt;&gt;0,(S69/$F69)*100,0)</f>
        <v>0</v>
      </c>
      <c r="Q69" s="327">
        <f>ROUND(S69*[2]QCI!$R$15,2)</f>
        <v>0</v>
      </c>
      <c r="R69" s="327">
        <f>S69-Q69</f>
        <v>0</v>
      </c>
      <c r="S69" s="329"/>
      <c r="T69" s="330">
        <f>IF(W69&lt;&gt;0,(W69/$F69)*100,0)</f>
        <v>0</v>
      </c>
      <c r="U69" s="327">
        <f>ROUND(W69*[2]QCI!$R$15,2)</f>
        <v>0</v>
      </c>
      <c r="V69" s="327">
        <f>W69-U69</f>
        <v>0</v>
      </c>
      <c r="W69" s="329"/>
      <c r="X69" s="330">
        <f>IF(AA69&lt;&gt;0,(AA69/$F69)*100,0)</f>
        <v>0</v>
      </c>
      <c r="Y69" s="327">
        <f>ROUND(AA69*[2]QCI!$R$15,2)</f>
        <v>0</v>
      </c>
      <c r="Z69" s="327">
        <f>AA69-Y69</f>
        <v>0</v>
      </c>
      <c r="AA69" s="329"/>
      <c r="AB69" s="330">
        <f>IF(AE69&lt;&gt;0,(AE69/$F69)*100,0)</f>
        <v>0</v>
      </c>
      <c r="AC69" s="327">
        <f>ROUND(AE69*[2]QCI!$R$15,2)</f>
        <v>0</v>
      </c>
      <c r="AD69" s="327">
        <f>AE69-AC69</f>
        <v>0</v>
      </c>
      <c r="AE69" s="329"/>
      <c r="AF69" s="330">
        <f>IF(AI69&lt;&gt;0,(AI69/$F69)*100,0)</f>
        <v>0</v>
      </c>
      <c r="AG69" s="327">
        <f>ROUND(AI69*[2]QCI!$R$15,2)</f>
        <v>0</v>
      </c>
      <c r="AH69" s="327">
        <f>AI69-AG69</f>
        <v>0</v>
      </c>
      <c r="AI69" s="329"/>
      <c r="AJ69" s="330">
        <f>IF(AM69&lt;&gt;0,(AM69/$F69)*100,0)</f>
        <v>0</v>
      </c>
      <c r="AK69" s="327">
        <f>ROUND(AM69*[2]QCI!$R$15,2)</f>
        <v>0</v>
      </c>
      <c r="AL69" s="327">
        <f>AM69-AK69</f>
        <v>0</v>
      </c>
      <c r="AM69" s="329"/>
      <c r="AN69" s="330">
        <f>IF(AQ69&lt;&gt;0,(AQ69/$F69)*100,0)</f>
        <v>0</v>
      </c>
      <c r="AO69" s="327">
        <f>ROUND(AQ69*[2]QCI!$R$15,2)</f>
        <v>0</v>
      </c>
      <c r="AP69" s="327">
        <f>AQ69-AO69</f>
        <v>0</v>
      </c>
      <c r="AQ69" s="329"/>
      <c r="AR69" s="330">
        <f>IF(AU69&lt;&gt;0,(AU69/$F69)*100,0)</f>
        <v>0</v>
      </c>
      <c r="AS69" s="327">
        <f>ROUND(AU69*[2]QCI!$R$15,2)</f>
        <v>0</v>
      </c>
      <c r="AT69" s="327">
        <f>AU69-AS69</f>
        <v>0</v>
      </c>
      <c r="AU69" s="329"/>
      <c r="AV69" s="330">
        <f>IF(AY69&lt;&gt;0,(AY69/$F69)*100,0)</f>
        <v>0</v>
      </c>
      <c r="AW69" s="327">
        <f>ROUND(AY69*[2]QCI!$R$15,2)</f>
        <v>0</v>
      </c>
      <c r="AX69" s="327">
        <f>AY69-AW69</f>
        <v>0</v>
      </c>
      <c r="AY69" s="329"/>
      <c r="AZ69" s="330">
        <f>IF(BC69&lt;&gt;0,(BC69/$F69)*100,0)</f>
        <v>0</v>
      </c>
      <c r="BA69" s="327">
        <f>ROUND(BC69*[2]QCI!$R$15,2)</f>
        <v>0</v>
      </c>
      <c r="BB69" s="327">
        <f>BC69-BA69</f>
        <v>0</v>
      </c>
      <c r="BC69" s="329"/>
      <c r="BD69" s="330">
        <f>IF(BG69&lt;&gt;0,(BG69/$F69)*100,0)</f>
        <v>0</v>
      </c>
      <c r="BE69" s="327">
        <f>ROUND(BG69*[2]QCI!$R$15,2)</f>
        <v>0</v>
      </c>
      <c r="BF69" s="327">
        <f>BG69-BE69</f>
        <v>0</v>
      </c>
      <c r="BG69" s="329"/>
      <c r="BH69" s="330">
        <f>IF(BK69&lt;&gt;0,(BK69/$F69)*100,0)</f>
        <v>0</v>
      </c>
      <c r="BI69" s="327">
        <f>ROUND(BK69*[2]QCI!$R$15,2)</f>
        <v>0</v>
      </c>
      <c r="BJ69" s="327">
        <f>BK69-BI69</f>
        <v>0</v>
      </c>
      <c r="BK69" s="329"/>
      <c r="BL69" s="330">
        <f>IF(BO69&lt;&gt;0,(BO69/$F69)*100,0)</f>
        <v>0</v>
      </c>
      <c r="BM69" s="327">
        <f>ROUND(BO69*[2]QCI!$R$15,2)</f>
        <v>0</v>
      </c>
      <c r="BN69" s="327">
        <f>BO69-BM69</f>
        <v>0</v>
      </c>
      <c r="BO69" s="329"/>
      <c r="BP69" s="330">
        <f>IF(BS69&lt;&gt;0,(BS69/$F69)*100,0)</f>
        <v>0</v>
      </c>
      <c r="BQ69" s="327">
        <f>ROUND(BS69*[2]QCI!$R$15,2)</f>
        <v>0</v>
      </c>
      <c r="BR69" s="327">
        <f>BS69-BQ69</f>
        <v>0</v>
      </c>
      <c r="BS69" s="329"/>
      <c r="BT69" s="330">
        <f>IF(BW69&lt;&gt;0,(BW69/$F69)*100,0)</f>
        <v>0</v>
      </c>
      <c r="BU69" s="327">
        <f>ROUND(BW69*[2]QCI!$R$15,2)</f>
        <v>0</v>
      </c>
      <c r="BV69" s="327">
        <f>BW69-BU69</f>
        <v>0</v>
      </c>
      <c r="BW69" s="329"/>
      <c r="BX69" s="330">
        <f>IF(CA69&lt;&gt;0,(CA69/$F69)*100,0)</f>
        <v>0</v>
      </c>
      <c r="BY69" s="327">
        <f>ROUND(CA69*[2]QCI!$R$15,2)</f>
        <v>0</v>
      </c>
      <c r="BZ69" s="327">
        <f>CA69-BY69</f>
        <v>0</v>
      </c>
      <c r="CA69" s="329"/>
      <c r="CB69" s="330">
        <f>IF(CE69&lt;&gt;0,(CE69/$F69)*100,0)</f>
        <v>0</v>
      </c>
      <c r="CC69" s="327">
        <f>ROUND(CE69*[2]QCI!$R$15,2)</f>
        <v>0</v>
      </c>
      <c r="CD69" s="327">
        <f>CE69-CC69</f>
        <v>0</v>
      </c>
      <c r="CE69" s="329"/>
      <c r="CF69" s="330">
        <f>IF(CI69&lt;&gt;0,(CI69/$F69)*100,0)</f>
        <v>0</v>
      </c>
      <c r="CG69" s="327">
        <f>ROUND(CI69*[2]QCI!$R$15,2)</f>
        <v>0</v>
      </c>
      <c r="CH69" s="327">
        <f>CI69-CG69</f>
        <v>0</v>
      </c>
      <c r="CI69" s="329"/>
      <c r="CJ69" s="330">
        <f>IF(CM69&lt;&gt;0,(CM69/$F69)*100,0)</f>
        <v>0</v>
      </c>
      <c r="CK69" s="327">
        <f>ROUND(CM69*[2]QCI!$R$15,2)</f>
        <v>0</v>
      </c>
      <c r="CL69" s="327">
        <f>CM69-CK69</f>
        <v>0</v>
      </c>
      <c r="CM69" s="329"/>
      <c r="CN69" s="330">
        <f>IF(CQ69&lt;&gt;0,(CQ69/$F69)*100,0)</f>
        <v>0</v>
      </c>
      <c r="CO69" s="327">
        <f>ROUND(CQ69*[2]QCI!$R$15,2)</f>
        <v>0</v>
      </c>
      <c r="CP69" s="327">
        <f>CQ69-CO69</f>
        <v>0</v>
      </c>
      <c r="CQ69" s="329"/>
      <c r="CR69" s="330">
        <f>IF(CU69&lt;&gt;0,(CU69/$F69)*100,0)</f>
        <v>0</v>
      </c>
      <c r="CS69" s="327">
        <f>ROUND(CU69*[2]QCI!$R$15,2)</f>
        <v>0</v>
      </c>
      <c r="CT69" s="327">
        <f>CU69-CS69</f>
        <v>0</v>
      </c>
      <c r="CU69" s="329"/>
      <c r="CV69" s="330">
        <f>IF(CY69&lt;&gt;0,(CY69/$F69)*100,0)</f>
        <v>0</v>
      </c>
      <c r="CW69" s="327">
        <f>ROUND(CY69*[2]QCI!$R$15,2)</f>
        <v>0</v>
      </c>
      <c r="CX69" s="327">
        <f>CY69-CW69</f>
        <v>0</v>
      </c>
      <c r="CY69" s="329"/>
      <c r="CZ69" s="330">
        <f>IF(DC69&lt;&gt;0,(DC69/$F69)*100,0)</f>
        <v>0</v>
      </c>
      <c r="DA69" s="327">
        <f>ROUND(DC69*[2]QCI!$R$15,2)</f>
        <v>0</v>
      </c>
      <c r="DB69" s="327">
        <f>DC69-DA69</f>
        <v>0</v>
      </c>
      <c r="DC69" s="329"/>
      <c r="DD69"/>
      <c r="DE69"/>
      <c r="DF69"/>
      <c r="DG69"/>
      <c r="DH69"/>
      <c r="DI69"/>
      <c r="DJ69"/>
      <c r="DK69"/>
    </row>
    <row r="70" spans="2:115" ht="12.75" customHeight="1">
      <c r="B70" s="343"/>
      <c r="C70" s="305"/>
      <c r="D70" s="331" t="s">
        <v>1648</v>
      </c>
      <c r="E70" s="332" t="s">
        <v>1649</v>
      </c>
      <c r="F70" s="333">
        <f>IF(F69=0,F67,F69)</f>
        <v>205182.22</v>
      </c>
      <c r="G70" s="334"/>
      <c r="H70" s="335"/>
      <c r="I70" s="336"/>
      <c r="J70" s="336"/>
      <c r="K70" s="337"/>
      <c r="L70" s="338">
        <f t="shared" ref="L70:BW70" si="54">L69+H70</f>
        <v>0</v>
      </c>
      <c r="M70" s="338">
        <f t="shared" si="54"/>
        <v>0</v>
      </c>
      <c r="N70" s="339">
        <f t="shared" si="54"/>
        <v>0</v>
      </c>
      <c r="O70" s="340">
        <f t="shared" si="54"/>
        <v>0</v>
      </c>
      <c r="P70" s="341">
        <f t="shared" si="54"/>
        <v>0</v>
      </c>
      <c r="Q70" s="338">
        <f t="shared" si="54"/>
        <v>0</v>
      </c>
      <c r="R70" s="338">
        <f t="shared" si="54"/>
        <v>0</v>
      </c>
      <c r="S70" s="340">
        <f t="shared" si="54"/>
        <v>0</v>
      </c>
      <c r="T70" s="341">
        <f t="shared" si="54"/>
        <v>0</v>
      </c>
      <c r="U70" s="338">
        <f t="shared" si="54"/>
        <v>0</v>
      </c>
      <c r="V70" s="338">
        <f t="shared" si="54"/>
        <v>0</v>
      </c>
      <c r="W70" s="340">
        <f t="shared" si="54"/>
        <v>0</v>
      </c>
      <c r="X70" s="341">
        <f t="shared" si="54"/>
        <v>0</v>
      </c>
      <c r="Y70" s="338">
        <f t="shared" si="54"/>
        <v>0</v>
      </c>
      <c r="Z70" s="338">
        <f t="shared" si="54"/>
        <v>0</v>
      </c>
      <c r="AA70" s="340">
        <f t="shared" si="54"/>
        <v>0</v>
      </c>
      <c r="AB70" s="341">
        <f t="shared" si="54"/>
        <v>0</v>
      </c>
      <c r="AC70" s="338">
        <f t="shared" si="54"/>
        <v>0</v>
      </c>
      <c r="AD70" s="338">
        <f t="shared" si="54"/>
        <v>0</v>
      </c>
      <c r="AE70" s="340">
        <f t="shared" si="54"/>
        <v>0</v>
      </c>
      <c r="AF70" s="341">
        <f t="shared" si="54"/>
        <v>0</v>
      </c>
      <c r="AG70" s="338">
        <f t="shared" si="54"/>
        <v>0</v>
      </c>
      <c r="AH70" s="338">
        <f t="shared" si="54"/>
        <v>0</v>
      </c>
      <c r="AI70" s="340">
        <f t="shared" si="54"/>
        <v>0</v>
      </c>
      <c r="AJ70" s="341">
        <f t="shared" si="54"/>
        <v>0</v>
      </c>
      <c r="AK70" s="338">
        <f t="shared" si="54"/>
        <v>0</v>
      </c>
      <c r="AL70" s="338">
        <f t="shared" si="54"/>
        <v>0</v>
      </c>
      <c r="AM70" s="340">
        <f t="shared" si="54"/>
        <v>0</v>
      </c>
      <c r="AN70" s="341">
        <f t="shared" si="54"/>
        <v>0</v>
      </c>
      <c r="AO70" s="338">
        <f t="shared" si="54"/>
        <v>0</v>
      </c>
      <c r="AP70" s="338">
        <f t="shared" si="54"/>
        <v>0</v>
      </c>
      <c r="AQ70" s="340">
        <f t="shared" si="54"/>
        <v>0</v>
      </c>
      <c r="AR70" s="341">
        <f t="shared" si="54"/>
        <v>0</v>
      </c>
      <c r="AS70" s="338">
        <f t="shared" si="54"/>
        <v>0</v>
      </c>
      <c r="AT70" s="338">
        <f t="shared" si="54"/>
        <v>0</v>
      </c>
      <c r="AU70" s="340">
        <f t="shared" si="54"/>
        <v>0</v>
      </c>
      <c r="AV70" s="341">
        <f t="shared" si="54"/>
        <v>0</v>
      </c>
      <c r="AW70" s="338">
        <f t="shared" si="54"/>
        <v>0</v>
      </c>
      <c r="AX70" s="338">
        <f t="shared" si="54"/>
        <v>0</v>
      </c>
      <c r="AY70" s="340">
        <f t="shared" si="54"/>
        <v>0</v>
      </c>
      <c r="AZ70" s="341">
        <f t="shared" si="54"/>
        <v>0</v>
      </c>
      <c r="BA70" s="338">
        <f t="shared" si="54"/>
        <v>0</v>
      </c>
      <c r="BB70" s="338">
        <f t="shared" si="54"/>
        <v>0</v>
      </c>
      <c r="BC70" s="340">
        <f t="shared" si="54"/>
        <v>0</v>
      </c>
      <c r="BD70" s="341">
        <f t="shared" si="54"/>
        <v>0</v>
      </c>
      <c r="BE70" s="338">
        <f t="shared" si="54"/>
        <v>0</v>
      </c>
      <c r="BF70" s="338">
        <f t="shared" si="54"/>
        <v>0</v>
      </c>
      <c r="BG70" s="340">
        <f t="shared" si="54"/>
        <v>0</v>
      </c>
      <c r="BH70" s="341">
        <f t="shared" si="54"/>
        <v>0</v>
      </c>
      <c r="BI70" s="338">
        <f t="shared" si="54"/>
        <v>0</v>
      </c>
      <c r="BJ70" s="338">
        <f t="shared" si="54"/>
        <v>0</v>
      </c>
      <c r="BK70" s="340">
        <f t="shared" si="54"/>
        <v>0</v>
      </c>
      <c r="BL70" s="341">
        <f t="shared" si="54"/>
        <v>0</v>
      </c>
      <c r="BM70" s="338">
        <f t="shared" si="54"/>
        <v>0</v>
      </c>
      <c r="BN70" s="338">
        <f t="shared" si="54"/>
        <v>0</v>
      </c>
      <c r="BO70" s="340">
        <f t="shared" si="54"/>
        <v>0</v>
      </c>
      <c r="BP70" s="341">
        <f t="shared" si="54"/>
        <v>0</v>
      </c>
      <c r="BQ70" s="338">
        <f t="shared" si="54"/>
        <v>0</v>
      </c>
      <c r="BR70" s="338">
        <f t="shared" si="54"/>
        <v>0</v>
      </c>
      <c r="BS70" s="340">
        <f t="shared" si="54"/>
        <v>0</v>
      </c>
      <c r="BT70" s="341">
        <f t="shared" si="54"/>
        <v>0</v>
      </c>
      <c r="BU70" s="338">
        <f t="shared" si="54"/>
        <v>0</v>
      </c>
      <c r="BV70" s="338">
        <f t="shared" si="54"/>
        <v>0</v>
      </c>
      <c r="BW70" s="340">
        <f t="shared" si="54"/>
        <v>0</v>
      </c>
      <c r="BX70" s="341">
        <f t="shared" ref="BX70:DC70" si="55">BX69+BT70</f>
        <v>0</v>
      </c>
      <c r="BY70" s="338">
        <f t="shared" si="55"/>
        <v>0</v>
      </c>
      <c r="BZ70" s="338">
        <f t="shared" si="55"/>
        <v>0</v>
      </c>
      <c r="CA70" s="340">
        <f t="shared" si="55"/>
        <v>0</v>
      </c>
      <c r="CB70" s="341">
        <f t="shared" si="55"/>
        <v>0</v>
      </c>
      <c r="CC70" s="338">
        <f t="shared" si="55"/>
        <v>0</v>
      </c>
      <c r="CD70" s="338">
        <f t="shared" si="55"/>
        <v>0</v>
      </c>
      <c r="CE70" s="340">
        <f t="shared" si="55"/>
        <v>0</v>
      </c>
      <c r="CF70" s="341">
        <f t="shared" si="55"/>
        <v>0</v>
      </c>
      <c r="CG70" s="338">
        <f t="shared" si="55"/>
        <v>0</v>
      </c>
      <c r="CH70" s="338">
        <f t="shared" si="55"/>
        <v>0</v>
      </c>
      <c r="CI70" s="340">
        <f t="shared" si="55"/>
        <v>0</v>
      </c>
      <c r="CJ70" s="341">
        <f t="shared" si="55"/>
        <v>0</v>
      </c>
      <c r="CK70" s="338">
        <f t="shared" si="55"/>
        <v>0</v>
      </c>
      <c r="CL70" s="338">
        <f t="shared" si="55"/>
        <v>0</v>
      </c>
      <c r="CM70" s="340">
        <f t="shared" si="55"/>
        <v>0</v>
      </c>
      <c r="CN70" s="341">
        <f t="shared" si="55"/>
        <v>0</v>
      </c>
      <c r="CO70" s="338">
        <f t="shared" si="55"/>
        <v>0</v>
      </c>
      <c r="CP70" s="338">
        <f t="shared" si="55"/>
        <v>0</v>
      </c>
      <c r="CQ70" s="340">
        <f t="shared" si="55"/>
        <v>0</v>
      </c>
      <c r="CR70" s="341">
        <f t="shared" si="55"/>
        <v>0</v>
      </c>
      <c r="CS70" s="338">
        <f t="shared" si="55"/>
        <v>0</v>
      </c>
      <c r="CT70" s="338">
        <f t="shared" si="55"/>
        <v>0</v>
      </c>
      <c r="CU70" s="340">
        <f t="shared" si="55"/>
        <v>0</v>
      </c>
      <c r="CV70" s="341">
        <f t="shared" si="55"/>
        <v>0</v>
      </c>
      <c r="CW70" s="338">
        <f t="shared" si="55"/>
        <v>0</v>
      </c>
      <c r="CX70" s="338">
        <f t="shared" si="55"/>
        <v>0</v>
      </c>
      <c r="CY70" s="340">
        <f t="shared" si="55"/>
        <v>0</v>
      </c>
      <c r="CZ70" s="341">
        <f t="shared" si="55"/>
        <v>0</v>
      </c>
      <c r="DA70" s="338">
        <f t="shared" si="55"/>
        <v>0</v>
      </c>
      <c r="DB70" s="338">
        <f t="shared" si="55"/>
        <v>0</v>
      </c>
      <c r="DC70" s="340">
        <f t="shared" si="55"/>
        <v>0</v>
      </c>
      <c r="DD70"/>
      <c r="DE70"/>
      <c r="DF70"/>
      <c r="DG70"/>
      <c r="DH70"/>
      <c r="DI70"/>
      <c r="DJ70"/>
      <c r="DK70"/>
    </row>
    <row r="71" spans="2:115" ht="12.75" customHeight="1">
      <c r="B71" s="288">
        <v>15</v>
      </c>
      <c r="C71" s="342" t="str">
        <f>[2]QCI!C29</f>
        <v>Instalações Elétricas, Hidr., Sanit. E Mec.</v>
      </c>
      <c r="D71" s="290" t="s">
        <v>1643</v>
      </c>
      <c r="E71" s="291" t="s">
        <v>1644</v>
      </c>
      <c r="F71" s="292">
        <f>CRONOFF!F30</f>
        <v>228608.14999999997</v>
      </c>
      <c r="G71" s="293">
        <f>[3]CRONFF!G30</f>
        <v>6.7963542500708185E-2</v>
      </c>
      <c r="H71" s="294"/>
      <c r="I71" s="295"/>
      <c r="J71" s="295"/>
      <c r="K71" s="296"/>
      <c r="L71" s="297">
        <f>[2]CronogFF!H31</f>
        <v>0</v>
      </c>
      <c r="M71" s="298">
        <f>L71*[2]QCI!$Y29*[2]QCI!$R29/100</f>
        <v>0</v>
      </c>
      <c r="N71" s="299">
        <f>L71/100*[2]QCI!$Y29*([2]QCI!$U29+[2]QCI!$W29)</f>
        <v>0</v>
      </c>
      <c r="O71" s="300">
        <f>M71+N71</f>
        <v>0</v>
      </c>
      <c r="P71" s="301">
        <f>[2]CronogFF!L31</f>
        <v>0</v>
      </c>
      <c r="Q71" s="302">
        <f>P71*[2]QCI!$Y29*[2]QCI!$R29/100</f>
        <v>0</v>
      </c>
      <c r="R71" s="302">
        <f>P71/100*[2]QCI!$Y29*([2]QCI!$U29+[2]QCI!$W29)</f>
        <v>0</v>
      </c>
      <c r="S71" s="303">
        <f>Q71+R71</f>
        <v>0</v>
      </c>
      <c r="T71" s="301">
        <f>[2]CronogFF!P31</f>
        <v>0</v>
      </c>
      <c r="U71" s="302">
        <f>T71*[2]QCI!$Y29*[2]QCI!$R29/100</f>
        <v>0</v>
      </c>
      <c r="V71" s="302">
        <f>T71/100*[2]QCI!$Y29*([2]QCI!$U29+[2]QCI!$W29)</f>
        <v>0</v>
      </c>
      <c r="W71" s="303">
        <f>U71+V71</f>
        <v>0</v>
      </c>
      <c r="X71" s="301">
        <f>[2]CronogFF!T31</f>
        <v>0</v>
      </c>
      <c r="Y71" s="302">
        <f>X71*[2]QCI!$Y29*[2]QCI!$R29/100</f>
        <v>0</v>
      </c>
      <c r="Z71" s="302">
        <f>X71/100*[2]QCI!$Y29*([2]QCI!$U29+[2]QCI!$W29)</f>
        <v>0</v>
      </c>
      <c r="AA71" s="303">
        <f>Y71+Z71</f>
        <v>0</v>
      </c>
      <c r="AB71" s="301">
        <f>[2]CronogFF!X31</f>
        <v>0</v>
      </c>
      <c r="AC71" s="302">
        <f>AB71*[2]QCI!$Y29*[2]QCI!$R29/100</f>
        <v>0</v>
      </c>
      <c r="AD71" s="302">
        <f>AB71/100*[2]QCI!$Y29*([2]QCI!$U29+[2]QCI!$W29)</f>
        <v>0</v>
      </c>
      <c r="AE71" s="303">
        <f>AC71+AD71</f>
        <v>0</v>
      </c>
      <c r="AF71" s="301">
        <f>[2]CronogFF!AB31</f>
        <v>0</v>
      </c>
      <c r="AG71" s="302">
        <f>AF71*[2]QCI!$Y29*[2]QCI!$R29/100</f>
        <v>0</v>
      </c>
      <c r="AH71" s="302">
        <f>AF71/100*[2]QCI!$Y29*([2]QCI!$U29+[2]QCI!$W29)</f>
        <v>0</v>
      </c>
      <c r="AI71" s="303">
        <f>AG71+AH71</f>
        <v>0</v>
      </c>
      <c r="AJ71" s="301">
        <f>[2]CronogFF!AF31</f>
        <v>0</v>
      </c>
      <c r="AK71" s="302">
        <f>AJ71*[2]QCI!$Y29*[2]QCI!$R29/100</f>
        <v>0</v>
      </c>
      <c r="AL71" s="302">
        <f>AJ71/100*[2]QCI!$Y29*([2]QCI!$U29+[2]QCI!$W29)</f>
        <v>0</v>
      </c>
      <c r="AM71" s="303">
        <f>AK71+AL71</f>
        <v>0</v>
      </c>
      <c r="AN71" s="301">
        <f>[2]CronogFF!AJ31</f>
        <v>0</v>
      </c>
      <c r="AO71" s="302">
        <f>AN71*[2]QCI!$Y29*[2]QCI!$R29/100</f>
        <v>0</v>
      </c>
      <c r="AP71" s="302">
        <f>AN71/100*[2]QCI!$Y29*([2]QCI!$U29+[2]QCI!$W29)</f>
        <v>0</v>
      </c>
      <c r="AQ71" s="303">
        <f>AO71+AP71</f>
        <v>0</v>
      </c>
      <c r="AR71" s="301">
        <f>[2]CronogFF!AN31</f>
        <v>0</v>
      </c>
      <c r="AS71" s="302">
        <f>AR71*[2]QCI!$Y29*[2]QCI!$R29/100</f>
        <v>0</v>
      </c>
      <c r="AT71" s="302">
        <f>AR71/100*[2]QCI!$Y29*([2]QCI!$U29+[2]QCI!$W29)</f>
        <v>0</v>
      </c>
      <c r="AU71" s="303">
        <f>AS71+AT71</f>
        <v>0</v>
      </c>
      <c r="AV71" s="301">
        <f>[2]CronogFF!AR31</f>
        <v>0</v>
      </c>
      <c r="AW71" s="302">
        <f>AV71*[2]QCI!$Y29*[2]QCI!$R29/100</f>
        <v>0</v>
      </c>
      <c r="AX71" s="302">
        <f>AV71/100*[2]QCI!$Y29*([2]QCI!$U29+[2]QCI!$W29)</f>
        <v>0</v>
      </c>
      <c r="AY71" s="303">
        <f>AW71+AX71</f>
        <v>0</v>
      </c>
      <c r="AZ71" s="301">
        <f>[2]CronogFF!AV31</f>
        <v>0</v>
      </c>
      <c r="BA71" s="302">
        <f>AZ71*[2]QCI!$Y29*[2]QCI!$R29/100</f>
        <v>0</v>
      </c>
      <c r="BB71" s="302">
        <f>AZ71/100*[2]QCI!$Y29*([2]QCI!$U29+[2]QCI!$W29)</f>
        <v>0</v>
      </c>
      <c r="BC71" s="303">
        <f>BA71+BB71</f>
        <v>0</v>
      </c>
      <c r="BD71" s="301">
        <f>[2]CronogFF!AZ31</f>
        <v>0</v>
      </c>
      <c r="BE71" s="302">
        <f>BD71*[2]QCI!$Y29*[2]QCI!$R29/100</f>
        <v>0</v>
      </c>
      <c r="BF71" s="302">
        <f>BD71/100*[2]QCI!$Y29*([2]QCI!$U29+[2]QCI!$W29)</f>
        <v>0</v>
      </c>
      <c r="BG71" s="303">
        <f>BE71+BF71</f>
        <v>0</v>
      </c>
      <c r="BH71" s="301">
        <f>[2]CronogFF!BD31</f>
        <v>0</v>
      </c>
      <c r="BI71" s="302">
        <f>BH71*[2]QCI!$Y29*[2]QCI!$R29/100</f>
        <v>0</v>
      </c>
      <c r="BJ71" s="302">
        <f>BH71/100*[2]QCI!$Y29*([2]QCI!$U29+[2]QCI!$W29)</f>
        <v>0</v>
      </c>
      <c r="BK71" s="303">
        <f>BI71+BJ71</f>
        <v>0</v>
      </c>
      <c r="BL71" s="301">
        <f>[2]CronogFF!BH31</f>
        <v>0</v>
      </c>
      <c r="BM71" s="302">
        <f>BL71*[2]QCI!$Y29*[2]QCI!$R29/100</f>
        <v>0</v>
      </c>
      <c r="BN71" s="302">
        <f>BL71/100*[2]QCI!$Y29*([2]QCI!$U29+[2]QCI!$W29)</f>
        <v>0</v>
      </c>
      <c r="BO71" s="303">
        <f>BM71+BN71</f>
        <v>0</v>
      </c>
      <c r="BP71" s="301">
        <f>[2]CronogFF!BL31</f>
        <v>0</v>
      </c>
      <c r="BQ71" s="302">
        <f>BP71*[2]QCI!$Y29*[2]QCI!$R29/100</f>
        <v>0</v>
      </c>
      <c r="BR71" s="302">
        <f>BP71/100*[2]QCI!$Y29*([2]QCI!$U29+[2]QCI!$W29)</f>
        <v>0</v>
      </c>
      <c r="BS71" s="303">
        <f>BQ71+BR71</f>
        <v>0</v>
      </c>
      <c r="BT71" s="301">
        <f>[2]CronogFF!BP31</f>
        <v>0</v>
      </c>
      <c r="BU71" s="302">
        <f>BT71*[2]QCI!$Y29*[2]QCI!$R29/100</f>
        <v>0</v>
      </c>
      <c r="BV71" s="302">
        <f>BT71/100*[2]QCI!$Y29*([2]QCI!$U29+[2]QCI!$W29)</f>
        <v>0</v>
      </c>
      <c r="BW71" s="303">
        <f>BU71+BV71</f>
        <v>0</v>
      </c>
      <c r="BX71" s="301">
        <f>[2]CronogFF!BT31</f>
        <v>0</v>
      </c>
      <c r="BY71" s="302">
        <f>BX71*[2]QCI!$Y29*[2]QCI!$R29/100</f>
        <v>0</v>
      </c>
      <c r="BZ71" s="302">
        <f>BX71/100*[2]QCI!$Y29*([2]QCI!$U29+[2]QCI!$W29)</f>
        <v>0</v>
      </c>
      <c r="CA71" s="303">
        <f>BY71+BZ71</f>
        <v>0</v>
      </c>
      <c r="CB71" s="301">
        <f>[2]CronogFF!BX31</f>
        <v>0</v>
      </c>
      <c r="CC71" s="302">
        <f>CB71*[2]QCI!$Y29*[2]QCI!$R29/100</f>
        <v>0</v>
      </c>
      <c r="CD71" s="302">
        <f>CB71/100*[2]QCI!$Y29*([2]QCI!$U29+[2]QCI!$W29)</f>
        <v>0</v>
      </c>
      <c r="CE71" s="303">
        <f>CC71+CD71</f>
        <v>0</v>
      </c>
      <c r="CF71" s="301">
        <f>[2]CronogFF!CB31</f>
        <v>0</v>
      </c>
      <c r="CG71" s="302">
        <f>CF71*[2]QCI!$Y29*[2]QCI!$R29/100</f>
        <v>0</v>
      </c>
      <c r="CH71" s="302">
        <f>CF71/100*[2]QCI!$Y29*([2]QCI!$U29+[2]QCI!$W29)</f>
        <v>0</v>
      </c>
      <c r="CI71" s="303">
        <f>CG71+CH71</f>
        <v>0</v>
      </c>
      <c r="CJ71" s="301">
        <f>[2]CronogFF!CF31</f>
        <v>0</v>
      </c>
      <c r="CK71" s="302">
        <f>CJ71*[2]QCI!$Y29*[2]QCI!$R29/100</f>
        <v>0</v>
      </c>
      <c r="CL71" s="302">
        <f>CJ71/100*[2]QCI!$Y29*([2]QCI!$U29+[2]QCI!$W29)</f>
        <v>0</v>
      </c>
      <c r="CM71" s="303">
        <f>CK71+CL71</f>
        <v>0</v>
      </c>
      <c r="CN71" s="301">
        <f>[2]CronogFF!CJ31</f>
        <v>0</v>
      </c>
      <c r="CO71" s="302">
        <f>CN71*[2]QCI!$Y29*[2]QCI!$R29/100</f>
        <v>0</v>
      </c>
      <c r="CP71" s="302">
        <f>CN71/100*[2]QCI!$Y29*([2]QCI!$U29+[2]QCI!$W29)</f>
        <v>0</v>
      </c>
      <c r="CQ71" s="303">
        <f>CO71+CP71</f>
        <v>0</v>
      </c>
      <c r="CR71" s="301">
        <f>[2]CronogFF!CN31</f>
        <v>0</v>
      </c>
      <c r="CS71" s="302">
        <f>CR71*[2]QCI!$Y29*[2]QCI!$R29/100</f>
        <v>0</v>
      </c>
      <c r="CT71" s="302">
        <f>CR71/100*[2]QCI!$Y29*([2]QCI!$U29+[2]QCI!$W29)</f>
        <v>0</v>
      </c>
      <c r="CU71" s="303">
        <f>CS71+CT71</f>
        <v>0</v>
      </c>
      <c r="CV71" s="301">
        <f>[2]CronogFF!CR31</f>
        <v>0</v>
      </c>
      <c r="CW71" s="302">
        <f>CV71*[2]QCI!$Y29*[2]QCI!$R29/100</f>
        <v>0</v>
      </c>
      <c r="CX71" s="302">
        <f>CV71/100*[2]QCI!$Y29*([2]QCI!$U29+[2]QCI!$W29)</f>
        <v>0</v>
      </c>
      <c r="CY71" s="303">
        <f>CW71+CX71</f>
        <v>0</v>
      </c>
      <c r="CZ71" s="301">
        <f>[2]CronogFF!CV31</f>
        <v>0</v>
      </c>
      <c r="DA71" s="302">
        <f>CZ71*[2]QCI!$Y29*[2]QCI!$R29/100</f>
        <v>0</v>
      </c>
      <c r="DB71" s="302">
        <f>CZ71/100*[2]QCI!$Y29*([2]QCI!$U29+[2]QCI!$W29)</f>
        <v>0</v>
      </c>
      <c r="DC71" s="303">
        <f>DA71+DB71</f>
        <v>0</v>
      </c>
      <c r="DD71"/>
      <c r="DE71"/>
      <c r="DF71"/>
      <c r="DG71"/>
      <c r="DH71"/>
      <c r="DI71"/>
      <c r="DJ71"/>
      <c r="DK71"/>
    </row>
    <row r="72" spans="2:115" ht="12.75" customHeight="1">
      <c r="B72" s="304"/>
      <c r="C72" s="305"/>
      <c r="D72" s="306" t="s">
        <v>1643</v>
      </c>
      <c r="E72" s="307" t="s">
        <v>1645</v>
      </c>
      <c r="F72" s="308">
        <f>IF(F73&lt;&gt;0,F71-F73,0)</f>
        <v>0</v>
      </c>
      <c r="G72" s="309"/>
      <c r="H72" s="310"/>
      <c r="I72" s="311"/>
      <c r="J72" s="311"/>
      <c r="K72" s="312"/>
      <c r="L72" s="313">
        <f t="shared" ref="L72:BW72" si="56">L71+H72</f>
        <v>0</v>
      </c>
      <c r="M72" s="313">
        <f t="shared" si="56"/>
        <v>0</v>
      </c>
      <c r="N72" s="314">
        <f t="shared" si="56"/>
        <v>0</v>
      </c>
      <c r="O72" s="315">
        <f t="shared" si="56"/>
        <v>0</v>
      </c>
      <c r="P72" s="316">
        <f t="shared" si="56"/>
        <v>0</v>
      </c>
      <c r="Q72" s="317">
        <f t="shared" si="56"/>
        <v>0</v>
      </c>
      <c r="R72" s="318">
        <f t="shared" si="56"/>
        <v>0</v>
      </c>
      <c r="S72" s="319">
        <f t="shared" si="56"/>
        <v>0</v>
      </c>
      <c r="T72" s="316">
        <f t="shared" si="56"/>
        <v>0</v>
      </c>
      <c r="U72" s="317">
        <f t="shared" si="56"/>
        <v>0</v>
      </c>
      <c r="V72" s="318">
        <f t="shared" si="56"/>
        <v>0</v>
      </c>
      <c r="W72" s="319">
        <f t="shared" si="56"/>
        <v>0</v>
      </c>
      <c r="X72" s="316">
        <f t="shared" si="56"/>
        <v>0</v>
      </c>
      <c r="Y72" s="317">
        <f t="shared" si="56"/>
        <v>0</v>
      </c>
      <c r="Z72" s="318">
        <f t="shared" si="56"/>
        <v>0</v>
      </c>
      <c r="AA72" s="319">
        <f t="shared" si="56"/>
        <v>0</v>
      </c>
      <c r="AB72" s="316">
        <f t="shared" si="56"/>
        <v>0</v>
      </c>
      <c r="AC72" s="317">
        <f t="shared" si="56"/>
        <v>0</v>
      </c>
      <c r="AD72" s="318">
        <f t="shared" si="56"/>
        <v>0</v>
      </c>
      <c r="AE72" s="319">
        <f t="shared" si="56"/>
        <v>0</v>
      </c>
      <c r="AF72" s="316">
        <f t="shared" si="56"/>
        <v>0</v>
      </c>
      <c r="AG72" s="317">
        <f t="shared" si="56"/>
        <v>0</v>
      </c>
      <c r="AH72" s="318">
        <f t="shared" si="56"/>
        <v>0</v>
      </c>
      <c r="AI72" s="319">
        <f t="shared" si="56"/>
        <v>0</v>
      </c>
      <c r="AJ72" s="316">
        <f t="shared" si="56"/>
        <v>0</v>
      </c>
      <c r="AK72" s="317">
        <f t="shared" si="56"/>
        <v>0</v>
      </c>
      <c r="AL72" s="318">
        <f t="shared" si="56"/>
        <v>0</v>
      </c>
      <c r="AM72" s="319">
        <f t="shared" si="56"/>
        <v>0</v>
      </c>
      <c r="AN72" s="316">
        <f t="shared" si="56"/>
        <v>0</v>
      </c>
      <c r="AO72" s="317">
        <f t="shared" si="56"/>
        <v>0</v>
      </c>
      <c r="AP72" s="318">
        <f t="shared" si="56"/>
        <v>0</v>
      </c>
      <c r="AQ72" s="319">
        <f t="shared" si="56"/>
        <v>0</v>
      </c>
      <c r="AR72" s="316">
        <f t="shared" si="56"/>
        <v>0</v>
      </c>
      <c r="AS72" s="317">
        <f t="shared" si="56"/>
        <v>0</v>
      </c>
      <c r="AT72" s="318">
        <f t="shared" si="56"/>
        <v>0</v>
      </c>
      <c r="AU72" s="319">
        <f t="shared" si="56"/>
        <v>0</v>
      </c>
      <c r="AV72" s="316">
        <f t="shared" si="56"/>
        <v>0</v>
      </c>
      <c r="AW72" s="317">
        <f t="shared" si="56"/>
        <v>0</v>
      </c>
      <c r="AX72" s="318">
        <f t="shared" si="56"/>
        <v>0</v>
      </c>
      <c r="AY72" s="319">
        <f t="shared" si="56"/>
        <v>0</v>
      </c>
      <c r="AZ72" s="316">
        <f t="shared" si="56"/>
        <v>0</v>
      </c>
      <c r="BA72" s="317">
        <f t="shared" si="56"/>
        <v>0</v>
      </c>
      <c r="BB72" s="318">
        <f t="shared" si="56"/>
        <v>0</v>
      </c>
      <c r="BC72" s="319">
        <f t="shared" si="56"/>
        <v>0</v>
      </c>
      <c r="BD72" s="316">
        <f t="shared" si="56"/>
        <v>0</v>
      </c>
      <c r="BE72" s="317">
        <f t="shared" si="56"/>
        <v>0</v>
      </c>
      <c r="BF72" s="318">
        <f t="shared" si="56"/>
        <v>0</v>
      </c>
      <c r="BG72" s="319">
        <f t="shared" si="56"/>
        <v>0</v>
      </c>
      <c r="BH72" s="316">
        <f t="shared" si="56"/>
        <v>0</v>
      </c>
      <c r="BI72" s="317">
        <f t="shared" si="56"/>
        <v>0</v>
      </c>
      <c r="BJ72" s="318">
        <f t="shared" si="56"/>
        <v>0</v>
      </c>
      <c r="BK72" s="319">
        <f t="shared" si="56"/>
        <v>0</v>
      </c>
      <c r="BL72" s="316">
        <f t="shared" si="56"/>
        <v>0</v>
      </c>
      <c r="BM72" s="317">
        <f t="shared" si="56"/>
        <v>0</v>
      </c>
      <c r="BN72" s="318">
        <f t="shared" si="56"/>
        <v>0</v>
      </c>
      <c r="BO72" s="319">
        <f t="shared" si="56"/>
        <v>0</v>
      </c>
      <c r="BP72" s="316">
        <f t="shared" si="56"/>
        <v>0</v>
      </c>
      <c r="BQ72" s="317">
        <f t="shared" si="56"/>
        <v>0</v>
      </c>
      <c r="BR72" s="318">
        <f t="shared" si="56"/>
        <v>0</v>
      </c>
      <c r="BS72" s="319">
        <f t="shared" si="56"/>
        <v>0</v>
      </c>
      <c r="BT72" s="316">
        <f t="shared" si="56"/>
        <v>0</v>
      </c>
      <c r="BU72" s="317">
        <f t="shared" si="56"/>
        <v>0</v>
      </c>
      <c r="BV72" s="318">
        <f t="shared" si="56"/>
        <v>0</v>
      </c>
      <c r="BW72" s="319">
        <f t="shared" si="56"/>
        <v>0</v>
      </c>
      <c r="BX72" s="316">
        <f t="shared" ref="BX72:DC72" si="57">BX71+BT72</f>
        <v>0</v>
      </c>
      <c r="BY72" s="317">
        <f t="shared" si="57"/>
        <v>0</v>
      </c>
      <c r="BZ72" s="318">
        <f t="shared" si="57"/>
        <v>0</v>
      </c>
      <c r="CA72" s="319">
        <f t="shared" si="57"/>
        <v>0</v>
      </c>
      <c r="CB72" s="316">
        <f t="shared" si="57"/>
        <v>0</v>
      </c>
      <c r="CC72" s="317">
        <f t="shared" si="57"/>
        <v>0</v>
      </c>
      <c r="CD72" s="318">
        <f t="shared" si="57"/>
        <v>0</v>
      </c>
      <c r="CE72" s="319">
        <f t="shared" si="57"/>
        <v>0</v>
      </c>
      <c r="CF72" s="316">
        <f t="shared" si="57"/>
        <v>0</v>
      </c>
      <c r="CG72" s="317">
        <f t="shared" si="57"/>
        <v>0</v>
      </c>
      <c r="CH72" s="318">
        <f t="shared" si="57"/>
        <v>0</v>
      </c>
      <c r="CI72" s="319">
        <f t="shared" si="57"/>
        <v>0</v>
      </c>
      <c r="CJ72" s="316">
        <f t="shared" si="57"/>
        <v>0</v>
      </c>
      <c r="CK72" s="317">
        <f t="shared" si="57"/>
        <v>0</v>
      </c>
      <c r="CL72" s="318">
        <f t="shared" si="57"/>
        <v>0</v>
      </c>
      <c r="CM72" s="319">
        <f t="shared" si="57"/>
        <v>0</v>
      </c>
      <c r="CN72" s="316">
        <f t="shared" si="57"/>
        <v>0</v>
      </c>
      <c r="CO72" s="317">
        <f t="shared" si="57"/>
        <v>0</v>
      </c>
      <c r="CP72" s="318">
        <f t="shared" si="57"/>
        <v>0</v>
      </c>
      <c r="CQ72" s="319">
        <f t="shared" si="57"/>
        <v>0</v>
      </c>
      <c r="CR72" s="316">
        <f t="shared" si="57"/>
        <v>0</v>
      </c>
      <c r="CS72" s="317">
        <f t="shared" si="57"/>
        <v>0</v>
      </c>
      <c r="CT72" s="318">
        <f t="shared" si="57"/>
        <v>0</v>
      </c>
      <c r="CU72" s="319">
        <f t="shared" si="57"/>
        <v>0</v>
      </c>
      <c r="CV72" s="316">
        <f t="shared" si="57"/>
        <v>0</v>
      </c>
      <c r="CW72" s="317">
        <f t="shared" si="57"/>
        <v>0</v>
      </c>
      <c r="CX72" s="318">
        <f t="shared" si="57"/>
        <v>0</v>
      </c>
      <c r="CY72" s="319">
        <f t="shared" si="57"/>
        <v>0</v>
      </c>
      <c r="CZ72" s="316">
        <f t="shared" si="57"/>
        <v>0</v>
      </c>
      <c r="DA72" s="317">
        <f t="shared" si="57"/>
        <v>0</v>
      </c>
      <c r="DB72" s="318">
        <f t="shared" si="57"/>
        <v>0</v>
      </c>
      <c r="DC72" s="319">
        <f t="shared" si="57"/>
        <v>0</v>
      </c>
      <c r="DD72"/>
      <c r="DE72"/>
      <c r="DF72"/>
      <c r="DG72"/>
      <c r="DH72"/>
      <c r="DI72"/>
      <c r="DJ72"/>
      <c r="DK72"/>
    </row>
    <row r="73" spans="2:115" ht="12.75" customHeight="1">
      <c r="B73" s="304"/>
      <c r="C73" s="305"/>
      <c r="D73" s="320" t="s">
        <v>1646</v>
      </c>
      <c r="E73" s="321" t="s">
        <v>1647</v>
      </c>
      <c r="F73" s="322"/>
      <c r="G73" s="323">
        <f>IF(F73=0,0,F73/F$91)</f>
        <v>0</v>
      </c>
      <c r="H73" s="324"/>
      <c r="I73" s="325"/>
      <c r="J73" s="325"/>
      <c r="K73" s="326"/>
      <c r="L73" s="327">
        <f>IF(O73&lt;&gt;0,(O73/$F73)*100,0)</f>
        <v>0</v>
      </c>
      <c r="M73" s="327">
        <f>ROUND(O73*[2]QCI!$R$15,2)</f>
        <v>0</v>
      </c>
      <c r="N73" s="328">
        <f>O73-M73</f>
        <v>0</v>
      </c>
      <c r="O73" s="329"/>
      <c r="P73" s="330">
        <f>IF(S73&lt;&gt;0,(S73/$F73)*100,0)</f>
        <v>0</v>
      </c>
      <c r="Q73" s="327">
        <f>ROUND(S73*[2]QCI!$R$15,2)</f>
        <v>0</v>
      </c>
      <c r="R73" s="327">
        <f>S73-Q73</f>
        <v>0</v>
      </c>
      <c r="S73" s="329"/>
      <c r="T73" s="330">
        <f>IF(W73&lt;&gt;0,(W73/$F73)*100,0)</f>
        <v>0</v>
      </c>
      <c r="U73" s="327">
        <f>ROUND(W73*[2]QCI!$R$15,2)</f>
        <v>0</v>
      </c>
      <c r="V73" s="327">
        <f>W73-U73</f>
        <v>0</v>
      </c>
      <c r="W73" s="329"/>
      <c r="X73" s="330">
        <f>IF(AA73&lt;&gt;0,(AA73/$F73)*100,0)</f>
        <v>0</v>
      </c>
      <c r="Y73" s="327">
        <f>ROUND(AA73*[2]QCI!$R$15,2)</f>
        <v>0</v>
      </c>
      <c r="Z73" s="327">
        <f>AA73-Y73</f>
        <v>0</v>
      </c>
      <c r="AA73" s="329"/>
      <c r="AB73" s="330">
        <f>IF(AE73&lt;&gt;0,(AE73/$F73)*100,0)</f>
        <v>0</v>
      </c>
      <c r="AC73" s="327">
        <f>ROUND(AE73*[2]QCI!$R$15,2)</f>
        <v>0</v>
      </c>
      <c r="AD73" s="327">
        <f>AE73-AC73</f>
        <v>0</v>
      </c>
      <c r="AE73" s="329"/>
      <c r="AF73" s="330">
        <f>IF(AI73&lt;&gt;0,(AI73/$F73)*100,0)</f>
        <v>0</v>
      </c>
      <c r="AG73" s="327">
        <f>ROUND(AI73*[2]QCI!$R$15,2)</f>
        <v>0</v>
      </c>
      <c r="AH73" s="327">
        <f>AI73-AG73</f>
        <v>0</v>
      </c>
      <c r="AI73" s="329"/>
      <c r="AJ73" s="330">
        <f>IF(AM73&lt;&gt;0,(AM73/$F73)*100,0)</f>
        <v>0</v>
      </c>
      <c r="AK73" s="327">
        <f>ROUND(AM73*[2]QCI!$R$15,2)</f>
        <v>0</v>
      </c>
      <c r="AL73" s="327">
        <f>AM73-AK73</f>
        <v>0</v>
      </c>
      <c r="AM73" s="329"/>
      <c r="AN73" s="330">
        <f>IF(AQ73&lt;&gt;0,(AQ73/$F73)*100,0)</f>
        <v>0</v>
      </c>
      <c r="AO73" s="327">
        <f>ROUND(AQ73*[2]QCI!$R$15,2)</f>
        <v>0</v>
      </c>
      <c r="AP73" s="327">
        <f>AQ73-AO73</f>
        <v>0</v>
      </c>
      <c r="AQ73" s="329"/>
      <c r="AR73" s="330">
        <f>IF(AU73&lt;&gt;0,(AU73/$F73)*100,0)</f>
        <v>0</v>
      </c>
      <c r="AS73" s="327">
        <f>ROUND(AU73*[2]QCI!$R$15,2)</f>
        <v>0</v>
      </c>
      <c r="AT73" s="327">
        <f>AU73-AS73</f>
        <v>0</v>
      </c>
      <c r="AU73" s="329"/>
      <c r="AV73" s="330">
        <f>IF(AY73&lt;&gt;0,(AY73/$F73)*100,0)</f>
        <v>0</v>
      </c>
      <c r="AW73" s="327">
        <f>ROUND(AY73*[2]QCI!$R$15,2)</f>
        <v>0</v>
      </c>
      <c r="AX73" s="327">
        <f>AY73-AW73</f>
        <v>0</v>
      </c>
      <c r="AY73" s="329"/>
      <c r="AZ73" s="330">
        <f>IF(BC73&lt;&gt;0,(BC73/$F73)*100,0)</f>
        <v>0</v>
      </c>
      <c r="BA73" s="327">
        <f>ROUND(BC73*[2]QCI!$R$15,2)</f>
        <v>0</v>
      </c>
      <c r="BB73" s="327">
        <f>BC73-BA73</f>
        <v>0</v>
      </c>
      <c r="BC73" s="329"/>
      <c r="BD73" s="330">
        <f>IF(BG73&lt;&gt;0,(BG73/$F73)*100,0)</f>
        <v>0</v>
      </c>
      <c r="BE73" s="327">
        <f>ROUND(BG73*[2]QCI!$R$15,2)</f>
        <v>0</v>
      </c>
      <c r="BF73" s="327">
        <f>BG73-BE73</f>
        <v>0</v>
      </c>
      <c r="BG73" s="329"/>
      <c r="BH73" s="330">
        <f>IF(BK73&lt;&gt;0,(BK73/$F73)*100,0)</f>
        <v>0</v>
      </c>
      <c r="BI73" s="327">
        <f>ROUND(BK73*[2]QCI!$R$15,2)</f>
        <v>0</v>
      </c>
      <c r="BJ73" s="327">
        <f>BK73-BI73</f>
        <v>0</v>
      </c>
      <c r="BK73" s="329"/>
      <c r="BL73" s="330">
        <f>IF(BO73&lt;&gt;0,(BO73/$F73)*100,0)</f>
        <v>0</v>
      </c>
      <c r="BM73" s="327">
        <f>ROUND(BO73*[2]QCI!$R$15,2)</f>
        <v>0</v>
      </c>
      <c r="BN73" s="327">
        <f>BO73-BM73</f>
        <v>0</v>
      </c>
      <c r="BO73" s="329"/>
      <c r="BP73" s="330">
        <f>IF(BS73&lt;&gt;0,(BS73/$F73)*100,0)</f>
        <v>0</v>
      </c>
      <c r="BQ73" s="327">
        <f>ROUND(BS73*[2]QCI!$R$15,2)</f>
        <v>0</v>
      </c>
      <c r="BR73" s="327">
        <f>BS73-BQ73</f>
        <v>0</v>
      </c>
      <c r="BS73" s="329"/>
      <c r="BT73" s="330">
        <f>IF(BW73&lt;&gt;0,(BW73/$F73)*100,0)</f>
        <v>0</v>
      </c>
      <c r="BU73" s="327">
        <f>ROUND(BW73*[2]QCI!$R$15,2)</f>
        <v>0</v>
      </c>
      <c r="BV73" s="327">
        <f>BW73-BU73</f>
        <v>0</v>
      </c>
      <c r="BW73" s="329"/>
      <c r="BX73" s="330">
        <f>IF(CA73&lt;&gt;0,(CA73/$F73)*100,0)</f>
        <v>0</v>
      </c>
      <c r="BY73" s="327">
        <f>ROUND(CA73*[2]QCI!$R$15,2)</f>
        <v>0</v>
      </c>
      <c r="BZ73" s="327">
        <f>CA73-BY73</f>
        <v>0</v>
      </c>
      <c r="CA73" s="329"/>
      <c r="CB73" s="330">
        <f>IF(CE73&lt;&gt;0,(CE73/$F73)*100,0)</f>
        <v>0</v>
      </c>
      <c r="CC73" s="327">
        <f>ROUND(CE73*[2]QCI!$R$15,2)</f>
        <v>0</v>
      </c>
      <c r="CD73" s="327">
        <f>CE73-CC73</f>
        <v>0</v>
      </c>
      <c r="CE73" s="329"/>
      <c r="CF73" s="330">
        <f>IF(CI73&lt;&gt;0,(CI73/$F73)*100,0)</f>
        <v>0</v>
      </c>
      <c r="CG73" s="327">
        <f>ROUND(CI73*[2]QCI!$R$15,2)</f>
        <v>0</v>
      </c>
      <c r="CH73" s="327">
        <f>CI73-CG73</f>
        <v>0</v>
      </c>
      <c r="CI73" s="329"/>
      <c r="CJ73" s="330">
        <f>IF(CM73&lt;&gt;0,(CM73/$F73)*100,0)</f>
        <v>0</v>
      </c>
      <c r="CK73" s="327">
        <f>ROUND(CM73*[2]QCI!$R$15,2)</f>
        <v>0</v>
      </c>
      <c r="CL73" s="327">
        <f>CM73-CK73</f>
        <v>0</v>
      </c>
      <c r="CM73" s="329"/>
      <c r="CN73" s="330">
        <f>IF(CQ73&lt;&gt;0,(CQ73/$F73)*100,0)</f>
        <v>0</v>
      </c>
      <c r="CO73" s="327">
        <f>ROUND(CQ73*[2]QCI!$R$15,2)</f>
        <v>0</v>
      </c>
      <c r="CP73" s="327">
        <f>CQ73-CO73</f>
        <v>0</v>
      </c>
      <c r="CQ73" s="329"/>
      <c r="CR73" s="330">
        <f>IF(CU73&lt;&gt;0,(CU73/$F73)*100,0)</f>
        <v>0</v>
      </c>
      <c r="CS73" s="327">
        <f>ROUND(CU73*[2]QCI!$R$15,2)</f>
        <v>0</v>
      </c>
      <c r="CT73" s="327">
        <f>CU73-CS73</f>
        <v>0</v>
      </c>
      <c r="CU73" s="329"/>
      <c r="CV73" s="330">
        <f>IF(CY73&lt;&gt;0,(CY73/$F73)*100,0)</f>
        <v>0</v>
      </c>
      <c r="CW73" s="327">
        <f>ROUND(CY73*[2]QCI!$R$15,2)</f>
        <v>0</v>
      </c>
      <c r="CX73" s="327">
        <f>CY73-CW73</f>
        <v>0</v>
      </c>
      <c r="CY73" s="329"/>
      <c r="CZ73" s="330">
        <f>IF(DC73&lt;&gt;0,(DC73/$F73)*100,0)</f>
        <v>0</v>
      </c>
      <c r="DA73" s="327">
        <f>ROUND(DC73*[2]QCI!$R$15,2)</f>
        <v>0</v>
      </c>
      <c r="DB73" s="327">
        <f>DC73-DA73</f>
        <v>0</v>
      </c>
      <c r="DC73" s="329"/>
      <c r="DD73"/>
      <c r="DE73"/>
      <c r="DF73"/>
      <c r="DG73"/>
      <c r="DH73"/>
      <c r="DI73"/>
      <c r="DJ73"/>
      <c r="DK73"/>
    </row>
    <row r="74" spans="2:115" ht="12.75" customHeight="1">
      <c r="B74" s="343"/>
      <c r="C74" s="305"/>
      <c r="D74" s="331" t="s">
        <v>1648</v>
      </c>
      <c r="E74" s="332" t="s">
        <v>1649</v>
      </c>
      <c r="F74" s="333">
        <f>IF(F73=0,F71,F73)</f>
        <v>228608.14999999997</v>
      </c>
      <c r="G74" s="334"/>
      <c r="H74" s="335"/>
      <c r="I74" s="336"/>
      <c r="J74" s="336"/>
      <c r="K74" s="337"/>
      <c r="L74" s="338">
        <f t="shared" ref="L74:BW74" si="58">L73+H74</f>
        <v>0</v>
      </c>
      <c r="M74" s="338">
        <f t="shared" si="58"/>
        <v>0</v>
      </c>
      <c r="N74" s="339">
        <f t="shared" si="58"/>
        <v>0</v>
      </c>
      <c r="O74" s="340">
        <f t="shared" si="58"/>
        <v>0</v>
      </c>
      <c r="P74" s="341">
        <f t="shared" si="58"/>
        <v>0</v>
      </c>
      <c r="Q74" s="338">
        <f t="shared" si="58"/>
        <v>0</v>
      </c>
      <c r="R74" s="338">
        <f t="shared" si="58"/>
        <v>0</v>
      </c>
      <c r="S74" s="340">
        <f t="shared" si="58"/>
        <v>0</v>
      </c>
      <c r="T74" s="341">
        <f t="shared" si="58"/>
        <v>0</v>
      </c>
      <c r="U74" s="338">
        <f t="shared" si="58"/>
        <v>0</v>
      </c>
      <c r="V74" s="338">
        <f t="shared" si="58"/>
        <v>0</v>
      </c>
      <c r="W74" s="340">
        <f t="shared" si="58"/>
        <v>0</v>
      </c>
      <c r="X74" s="341">
        <f t="shared" si="58"/>
        <v>0</v>
      </c>
      <c r="Y74" s="338">
        <f t="shared" si="58"/>
        <v>0</v>
      </c>
      <c r="Z74" s="338">
        <f t="shared" si="58"/>
        <v>0</v>
      </c>
      <c r="AA74" s="340">
        <f t="shared" si="58"/>
        <v>0</v>
      </c>
      <c r="AB74" s="341">
        <f t="shared" si="58"/>
        <v>0</v>
      </c>
      <c r="AC74" s="338">
        <f t="shared" si="58"/>
        <v>0</v>
      </c>
      <c r="AD74" s="338">
        <f t="shared" si="58"/>
        <v>0</v>
      </c>
      <c r="AE74" s="340">
        <f t="shared" si="58"/>
        <v>0</v>
      </c>
      <c r="AF74" s="341">
        <f t="shared" si="58"/>
        <v>0</v>
      </c>
      <c r="AG74" s="338">
        <f t="shared" si="58"/>
        <v>0</v>
      </c>
      <c r="AH74" s="338">
        <f t="shared" si="58"/>
        <v>0</v>
      </c>
      <c r="AI74" s="340">
        <f t="shared" si="58"/>
        <v>0</v>
      </c>
      <c r="AJ74" s="341">
        <f t="shared" si="58"/>
        <v>0</v>
      </c>
      <c r="AK74" s="338">
        <f t="shared" si="58"/>
        <v>0</v>
      </c>
      <c r="AL74" s="338">
        <f t="shared" si="58"/>
        <v>0</v>
      </c>
      <c r="AM74" s="340">
        <f t="shared" si="58"/>
        <v>0</v>
      </c>
      <c r="AN74" s="341">
        <f t="shared" si="58"/>
        <v>0</v>
      </c>
      <c r="AO74" s="338">
        <f t="shared" si="58"/>
        <v>0</v>
      </c>
      <c r="AP74" s="338">
        <f t="shared" si="58"/>
        <v>0</v>
      </c>
      <c r="AQ74" s="340">
        <f t="shared" si="58"/>
        <v>0</v>
      </c>
      <c r="AR74" s="341">
        <f t="shared" si="58"/>
        <v>0</v>
      </c>
      <c r="AS74" s="338">
        <f t="shared" si="58"/>
        <v>0</v>
      </c>
      <c r="AT74" s="338">
        <f t="shared" si="58"/>
        <v>0</v>
      </c>
      <c r="AU74" s="340">
        <f t="shared" si="58"/>
        <v>0</v>
      </c>
      <c r="AV74" s="341">
        <f t="shared" si="58"/>
        <v>0</v>
      </c>
      <c r="AW74" s="338">
        <f t="shared" si="58"/>
        <v>0</v>
      </c>
      <c r="AX74" s="338">
        <f t="shared" si="58"/>
        <v>0</v>
      </c>
      <c r="AY74" s="340">
        <f t="shared" si="58"/>
        <v>0</v>
      </c>
      <c r="AZ74" s="341">
        <f t="shared" si="58"/>
        <v>0</v>
      </c>
      <c r="BA74" s="338">
        <f t="shared" si="58"/>
        <v>0</v>
      </c>
      <c r="BB74" s="338">
        <f t="shared" si="58"/>
        <v>0</v>
      </c>
      <c r="BC74" s="340">
        <f t="shared" si="58"/>
        <v>0</v>
      </c>
      <c r="BD74" s="341">
        <f t="shared" si="58"/>
        <v>0</v>
      </c>
      <c r="BE74" s="338">
        <f t="shared" si="58"/>
        <v>0</v>
      </c>
      <c r="BF74" s="338">
        <f t="shared" si="58"/>
        <v>0</v>
      </c>
      <c r="BG74" s="340">
        <f t="shared" si="58"/>
        <v>0</v>
      </c>
      <c r="BH74" s="341">
        <f t="shared" si="58"/>
        <v>0</v>
      </c>
      <c r="BI74" s="338">
        <f t="shared" si="58"/>
        <v>0</v>
      </c>
      <c r="BJ74" s="338">
        <f t="shared" si="58"/>
        <v>0</v>
      </c>
      <c r="BK74" s="340">
        <f t="shared" si="58"/>
        <v>0</v>
      </c>
      <c r="BL74" s="341">
        <f t="shared" si="58"/>
        <v>0</v>
      </c>
      <c r="BM74" s="338">
        <f t="shared" si="58"/>
        <v>0</v>
      </c>
      <c r="BN74" s="338">
        <f t="shared" si="58"/>
        <v>0</v>
      </c>
      <c r="BO74" s="340">
        <f t="shared" si="58"/>
        <v>0</v>
      </c>
      <c r="BP74" s="341">
        <f t="shared" si="58"/>
        <v>0</v>
      </c>
      <c r="BQ74" s="338">
        <f t="shared" si="58"/>
        <v>0</v>
      </c>
      <c r="BR74" s="338">
        <f t="shared" si="58"/>
        <v>0</v>
      </c>
      <c r="BS74" s="340">
        <f t="shared" si="58"/>
        <v>0</v>
      </c>
      <c r="BT74" s="341">
        <f t="shared" si="58"/>
        <v>0</v>
      </c>
      <c r="BU74" s="338">
        <f t="shared" si="58"/>
        <v>0</v>
      </c>
      <c r="BV74" s="338">
        <f t="shared" si="58"/>
        <v>0</v>
      </c>
      <c r="BW74" s="340">
        <f t="shared" si="58"/>
        <v>0</v>
      </c>
      <c r="BX74" s="341">
        <f t="shared" ref="BX74:DC74" si="59">BX73+BT74</f>
        <v>0</v>
      </c>
      <c r="BY74" s="338">
        <f t="shared" si="59"/>
        <v>0</v>
      </c>
      <c r="BZ74" s="338">
        <f t="shared" si="59"/>
        <v>0</v>
      </c>
      <c r="CA74" s="340">
        <f t="shared" si="59"/>
        <v>0</v>
      </c>
      <c r="CB74" s="341">
        <f t="shared" si="59"/>
        <v>0</v>
      </c>
      <c r="CC74" s="338">
        <f t="shared" si="59"/>
        <v>0</v>
      </c>
      <c r="CD74" s="338">
        <f t="shared" si="59"/>
        <v>0</v>
      </c>
      <c r="CE74" s="340">
        <f t="shared" si="59"/>
        <v>0</v>
      </c>
      <c r="CF74" s="341">
        <f t="shared" si="59"/>
        <v>0</v>
      </c>
      <c r="CG74" s="338">
        <f t="shared" si="59"/>
        <v>0</v>
      </c>
      <c r="CH74" s="338">
        <f t="shared" si="59"/>
        <v>0</v>
      </c>
      <c r="CI74" s="340">
        <f t="shared" si="59"/>
        <v>0</v>
      </c>
      <c r="CJ74" s="341">
        <f t="shared" si="59"/>
        <v>0</v>
      </c>
      <c r="CK74" s="338">
        <f t="shared" si="59"/>
        <v>0</v>
      </c>
      <c r="CL74" s="338">
        <f t="shared" si="59"/>
        <v>0</v>
      </c>
      <c r="CM74" s="340">
        <f t="shared" si="59"/>
        <v>0</v>
      </c>
      <c r="CN74" s="341">
        <f t="shared" si="59"/>
        <v>0</v>
      </c>
      <c r="CO74" s="338">
        <f t="shared" si="59"/>
        <v>0</v>
      </c>
      <c r="CP74" s="338">
        <f t="shared" si="59"/>
        <v>0</v>
      </c>
      <c r="CQ74" s="340">
        <f t="shared" si="59"/>
        <v>0</v>
      </c>
      <c r="CR74" s="341">
        <f t="shared" si="59"/>
        <v>0</v>
      </c>
      <c r="CS74" s="338">
        <f t="shared" si="59"/>
        <v>0</v>
      </c>
      <c r="CT74" s="338">
        <f t="shared" si="59"/>
        <v>0</v>
      </c>
      <c r="CU74" s="340">
        <f t="shared" si="59"/>
        <v>0</v>
      </c>
      <c r="CV74" s="341">
        <f t="shared" si="59"/>
        <v>0</v>
      </c>
      <c r="CW74" s="338">
        <f t="shared" si="59"/>
        <v>0</v>
      </c>
      <c r="CX74" s="338">
        <f t="shared" si="59"/>
        <v>0</v>
      </c>
      <c r="CY74" s="340">
        <f t="shared" si="59"/>
        <v>0</v>
      </c>
      <c r="CZ74" s="341">
        <f t="shared" si="59"/>
        <v>0</v>
      </c>
      <c r="DA74" s="338">
        <f t="shared" si="59"/>
        <v>0</v>
      </c>
      <c r="DB74" s="338">
        <f t="shared" si="59"/>
        <v>0</v>
      </c>
      <c r="DC74" s="340">
        <f t="shared" si="59"/>
        <v>0</v>
      </c>
      <c r="DD74"/>
      <c r="DE74"/>
      <c r="DF74"/>
      <c r="DG74"/>
      <c r="DH74"/>
      <c r="DI74"/>
      <c r="DJ74"/>
      <c r="DK74"/>
    </row>
    <row r="75" spans="2:115" ht="12.75" customHeight="1">
      <c r="B75" s="288">
        <v>16</v>
      </c>
      <c r="C75" s="342" t="str">
        <f>[2]QCI!C30</f>
        <v>Coberturas, Isolamentos e Impermeab.</v>
      </c>
      <c r="D75" s="290" t="s">
        <v>1643</v>
      </c>
      <c r="E75" s="291" t="s">
        <v>1644</v>
      </c>
      <c r="F75" s="292">
        <f>CRONOFF!F31</f>
        <v>122874.09</v>
      </c>
      <c r="G75" s="293">
        <f>[3]CRONFF!G31</f>
        <v>4.0042183664775889E-2</v>
      </c>
      <c r="H75" s="294"/>
      <c r="I75" s="295"/>
      <c r="J75" s="295"/>
      <c r="K75" s="296"/>
      <c r="L75" s="297">
        <f>[2]CronogFF!H32</f>
        <v>0</v>
      </c>
      <c r="M75" s="298">
        <f>L75*[2]QCI!$Y30*[2]QCI!$R30/100</f>
        <v>0</v>
      </c>
      <c r="N75" s="299">
        <f>L75/100*[2]QCI!$Y30*([2]QCI!$U30+[2]QCI!$W30)</f>
        <v>0</v>
      </c>
      <c r="O75" s="300">
        <f>M75+N75</f>
        <v>0</v>
      </c>
      <c r="P75" s="301">
        <f>[2]CronogFF!L32</f>
        <v>0</v>
      </c>
      <c r="Q75" s="302">
        <f>P75*[2]QCI!$Y30*[2]QCI!$R30/100</f>
        <v>0</v>
      </c>
      <c r="R75" s="302">
        <f>P75/100*[2]QCI!$Y30*([2]QCI!$U30+[2]QCI!$W30)</f>
        <v>0</v>
      </c>
      <c r="S75" s="303">
        <f>Q75+R75</f>
        <v>0</v>
      </c>
      <c r="T75" s="301">
        <f>[2]CronogFF!P32</f>
        <v>0</v>
      </c>
      <c r="U75" s="302">
        <f>T75*[2]QCI!$Y30*[2]QCI!$R30/100</f>
        <v>0</v>
      </c>
      <c r="V75" s="302">
        <f>T75/100*[2]QCI!$Y30*([2]QCI!$U30+[2]QCI!$W30)</f>
        <v>0</v>
      </c>
      <c r="W75" s="303">
        <f>U75+V75</f>
        <v>0</v>
      </c>
      <c r="X75" s="301">
        <f>[2]CronogFF!T32</f>
        <v>0</v>
      </c>
      <c r="Y75" s="302">
        <f>X75*[2]QCI!$Y30*[2]QCI!$R30/100</f>
        <v>0</v>
      </c>
      <c r="Z75" s="302">
        <f>X75/100*[2]QCI!$Y30*([2]QCI!$U30+[2]QCI!$W30)</f>
        <v>0</v>
      </c>
      <c r="AA75" s="303">
        <f>Y75+Z75</f>
        <v>0</v>
      </c>
      <c r="AB75" s="301">
        <f>[2]CronogFF!X32</f>
        <v>0</v>
      </c>
      <c r="AC75" s="302">
        <f>AB75*[2]QCI!$Y30*[2]QCI!$R30/100</f>
        <v>0</v>
      </c>
      <c r="AD75" s="302">
        <f>AB75/100*[2]QCI!$Y30*([2]QCI!$U30+[2]QCI!$W30)</f>
        <v>0</v>
      </c>
      <c r="AE75" s="303">
        <f>AC75+AD75</f>
        <v>0</v>
      </c>
      <c r="AF75" s="301">
        <f>[2]CronogFF!AB32</f>
        <v>0</v>
      </c>
      <c r="AG75" s="302">
        <f>AF75*[2]QCI!$Y30*[2]QCI!$R30/100</f>
        <v>0</v>
      </c>
      <c r="AH75" s="302">
        <f>AF75/100*[2]QCI!$Y30*([2]QCI!$U30+[2]QCI!$W30)</f>
        <v>0</v>
      </c>
      <c r="AI75" s="303">
        <f>AG75+AH75</f>
        <v>0</v>
      </c>
      <c r="AJ75" s="301">
        <f>[2]CronogFF!AF32</f>
        <v>0</v>
      </c>
      <c r="AK75" s="302">
        <f>AJ75*[2]QCI!$Y30*[2]QCI!$R30/100</f>
        <v>0</v>
      </c>
      <c r="AL75" s="302">
        <f>AJ75/100*[2]QCI!$Y30*([2]QCI!$U30+[2]QCI!$W30)</f>
        <v>0</v>
      </c>
      <c r="AM75" s="303">
        <f>AK75+AL75</f>
        <v>0</v>
      </c>
      <c r="AN75" s="301">
        <f>[2]CronogFF!AJ32</f>
        <v>0</v>
      </c>
      <c r="AO75" s="302">
        <f>AN75*[2]QCI!$Y30*[2]QCI!$R30/100</f>
        <v>0</v>
      </c>
      <c r="AP75" s="302">
        <f>AN75/100*[2]QCI!$Y30*([2]QCI!$U30+[2]QCI!$W30)</f>
        <v>0</v>
      </c>
      <c r="AQ75" s="303">
        <f>AO75+AP75</f>
        <v>0</v>
      </c>
      <c r="AR75" s="301">
        <f>[2]CronogFF!AN32</f>
        <v>0</v>
      </c>
      <c r="AS75" s="302">
        <f>AR75*[2]QCI!$Y30*[2]QCI!$R30/100</f>
        <v>0</v>
      </c>
      <c r="AT75" s="302">
        <f>AR75/100*[2]QCI!$Y30*([2]QCI!$U30+[2]QCI!$W30)</f>
        <v>0</v>
      </c>
      <c r="AU75" s="303">
        <f>AS75+AT75</f>
        <v>0</v>
      </c>
      <c r="AV75" s="301">
        <f>[2]CronogFF!AR32</f>
        <v>0</v>
      </c>
      <c r="AW75" s="302">
        <f>AV75*[2]QCI!$Y30*[2]QCI!$R30/100</f>
        <v>0</v>
      </c>
      <c r="AX75" s="302">
        <f>AV75/100*[2]QCI!$Y30*([2]QCI!$U30+[2]QCI!$W30)</f>
        <v>0</v>
      </c>
      <c r="AY75" s="303">
        <f>AW75+AX75</f>
        <v>0</v>
      </c>
      <c r="AZ75" s="301">
        <f>[2]CronogFF!AV32</f>
        <v>0</v>
      </c>
      <c r="BA75" s="302">
        <f>AZ75*[2]QCI!$Y30*[2]QCI!$R30/100</f>
        <v>0</v>
      </c>
      <c r="BB75" s="302">
        <f>AZ75/100*[2]QCI!$Y30*([2]QCI!$U30+[2]QCI!$W30)</f>
        <v>0</v>
      </c>
      <c r="BC75" s="303">
        <f>BA75+BB75</f>
        <v>0</v>
      </c>
      <c r="BD75" s="301">
        <f>[2]CronogFF!AZ32</f>
        <v>0</v>
      </c>
      <c r="BE75" s="302">
        <f>BD75*[2]QCI!$Y30*[2]QCI!$R30/100</f>
        <v>0</v>
      </c>
      <c r="BF75" s="302">
        <f>BD75/100*[2]QCI!$Y30*([2]QCI!$U30+[2]QCI!$W30)</f>
        <v>0</v>
      </c>
      <c r="BG75" s="303">
        <f>BE75+BF75</f>
        <v>0</v>
      </c>
      <c r="BH75" s="301">
        <f>[2]CronogFF!BD32</f>
        <v>0</v>
      </c>
      <c r="BI75" s="302">
        <f>BH75*[2]QCI!$Y30*[2]QCI!$R30/100</f>
        <v>0</v>
      </c>
      <c r="BJ75" s="302">
        <f>BH75/100*[2]QCI!$Y30*([2]QCI!$U30+[2]QCI!$W30)</f>
        <v>0</v>
      </c>
      <c r="BK75" s="303">
        <f>BI75+BJ75</f>
        <v>0</v>
      </c>
      <c r="BL75" s="301">
        <f>[2]CronogFF!BH32</f>
        <v>0</v>
      </c>
      <c r="BM75" s="302">
        <f>BL75*[2]QCI!$Y30*[2]QCI!$R30/100</f>
        <v>0</v>
      </c>
      <c r="BN75" s="302">
        <f>BL75/100*[2]QCI!$Y30*([2]QCI!$U30+[2]QCI!$W30)</f>
        <v>0</v>
      </c>
      <c r="BO75" s="303">
        <f>BM75+BN75</f>
        <v>0</v>
      </c>
      <c r="BP75" s="301">
        <f>[2]CronogFF!BL32</f>
        <v>0</v>
      </c>
      <c r="BQ75" s="302">
        <f>BP75*[2]QCI!$Y30*[2]QCI!$R30/100</f>
        <v>0</v>
      </c>
      <c r="BR75" s="302">
        <f>BP75/100*[2]QCI!$Y30*([2]QCI!$U30+[2]QCI!$W30)</f>
        <v>0</v>
      </c>
      <c r="BS75" s="303">
        <f>BQ75+BR75</f>
        <v>0</v>
      </c>
      <c r="BT75" s="301">
        <f>[2]CronogFF!BP32</f>
        <v>0</v>
      </c>
      <c r="BU75" s="302">
        <f>BT75*[2]QCI!$Y30*[2]QCI!$R30/100</f>
        <v>0</v>
      </c>
      <c r="BV75" s="302">
        <f>BT75/100*[2]QCI!$Y30*([2]QCI!$U30+[2]QCI!$W30)</f>
        <v>0</v>
      </c>
      <c r="BW75" s="303">
        <f>BU75+BV75</f>
        <v>0</v>
      </c>
      <c r="BX75" s="301">
        <f>[2]CronogFF!BT32</f>
        <v>0</v>
      </c>
      <c r="BY75" s="302">
        <f>BX75*[2]QCI!$Y30*[2]QCI!$R30/100</f>
        <v>0</v>
      </c>
      <c r="BZ75" s="302">
        <f>BX75/100*[2]QCI!$Y30*([2]QCI!$U30+[2]QCI!$W30)</f>
        <v>0</v>
      </c>
      <c r="CA75" s="303">
        <f>BY75+BZ75</f>
        <v>0</v>
      </c>
      <c r="CB75" s="301">
        <f>[2]CronogFF!BX32</f>
        <v>0</v>
      </c>
      <c r="CC75" s="302">
        <f>CB75*[2]QCI!$Y30*[2]QCI!$R30/100</f>
        <v>0</v>
      </c>
      <c r="CD75" s="302">
        <f>CB75/100*[2]QCI!$Y30*([2]QCI!$U30+[2]QCI!$W30)</f>
        <v>0</v>
      </c>
      <c r="CE75" s="303">
        <f>CC75+CD75</f>
        <v>0</v>
      </c>
      <c r="CF75" s="301">
        <f>[2]CronogFF!CB32</f>
        <v>0</v>
      </c>
      <c r="CG75" s="302">
        <f>CF75*[2]QCI!$Y30*[2]QCI!$R30/100</f>
        <v>0</v>
      </c>
      <c r="CH75" s="302">
        <f>CF75/100*[2]QCI!$Y30*([2]QCI!$U30+[2]QCI!$W30)</f>
        <v>0</v>
      </c>
      <c r="CI75" s="303">
        <f>CG75+CH75</f>
        <v>0</v>
      </c>
      <c r="CJ75" s="301">
        <f>[2]CronogFF!CF32</f>
        <v>0</v>
      </c>
      <c r="CK75" s="302">
        <f>CJ75*[2]QCI!$Y30*[2]QCI!$R30/100</f>
        <v>0</v>
      </c>
      <c r="CL75" s="302">
        <f>CJ75/100*[2]QCI!$Y30*([2]QCI!$U30+[2]QCI!$W30)</f>
        <v>0</v>
      </c>
      <c r="CM75" s="303">
        <f>CK75+CL75</f>
        <v>0</v>
      </c>
      <c r="CN75" s="301">
        <f>[2]CronogFF!CJ32</f>
        <v>0</v>
      </c>
      <c r="CO75" s="302">
        <f>CN75*[2]QCI!$Y30*[2]QCI!$R30/100</f>
        <v>0</v>
      </c>
      <c r="CP75" s="302">
        <f>CN75/100*[2]QCI!$Y30*([2]QCI!$U30+[2]QCI!$W30)</f>
        <v>0</v>
      </c>
      <c r="CQ75" s="303">
        <f>CO75+CP75</f>
        <v>0</v>
      </c>
      <c r="CR75" s="301">
        <f>[2]CronogFF!CN32</f>
        <v>0</v>
      </c>
      <c r="CS75" s="302">
        <f>CR75*[2]QCI!$Y30*[2]QCI!$R30/100</f>
        <v>0</v>
      </c>
      <c r="CT75" s="302">
        <f>CR75/100*[2]QCI!$Y30*([2]QCI!$U30+[2]QCI!$W30)</f>
        <v>0</v>
      </c>
      <c r="CU75" s="303">
        <f>CS75+CT75</f>
        <v>0</v>
      </c>
      <c r="CV75" s="301">
        <f>[2]CronogFF!CR32</f>
        <v>0</v>
      </c>
      <c r="CW75" s="302">
        <f>CV75*[2]QCI!$Y30*[2]QCI!$R30/100</f>
        <v>0</v>
      </c>
      <c r="CX75" s="302">
        <f>CV75/100*[2]QCI!$Y30*([2]QCI!$U30+[2]QCI!$W30)</f>
        <v>0</v>
      </c>
      <c r="CY75" s="303">
        <f>CW75+CX75</f>
        <v>0</v>
      </c>
      <c r="CZ75" s="301">
        <f>[2]CronogFF!CV32</f>
        <v>0</v>
      </c>
      <c r="DA75" s="302">
        <f>CZ75*[2]QCI!$Y30*[2]QCI!$R30/100</f>
        <v>0</v>
      </c>
      <c r="DB75" s="302">
        <f>CZ75/100*[2]QCI!$Y30*([2]QCI!$U30+[2]QCI!$W30)</f>
        <v>0</v>
      </c>
      <c r="DC75" s="303">
        <f>DA75+DB75</f>
        <v>0</v>
      </c>
      <c r="DD75"/>
      <c r="DE75"/>
      <c r="DF75"/>
      <c r="DG75"/>
      <c r="DH75"/>
      <c r="DI75"/>
      <c r="DJ75"/>
      <c r="DK75"/>
    </row>
    <row r="76" spans="2:115" ht="12.75" customHeight="1">
      <c r="B76" s="304"/>
      <c r="C76" s="305"/>
      <c r="D76" s="306" t="s">
        <v>1643</v>
      </c>
      <c r="E76" s="307" t="s">
        <v>1645</v>
      </c>
      <c r="F76" s="308">
        <f>IF(F77&lt;&gt;0,F75-F77,0)</f>
        <v>0</v>
      </c>
      <c r="G76" s="309"/>
      <c r="H76" s="310"/>
      <c r="I76" s="311"/>
      <c r="J76" s="311"/>
      <c r="K76" s="312"/>
      <c r="L76" s="313">
        <f t="shared" ref="L76:BW76" si="60">L75+H76</f>
        <v>0</v>
      </c>
      <c r="M76" s="313">
        <f t="shared" si="60"/>
        <v>0</v>
      </c>
      <c r="N76" s="314">
        <f t="shared" si="60"/>
        <v>0</v>
      </c>
      <c r="O76" s="315">
        <f t="shared" si="60"/>
        <v>0</v>
      </c>
      <c r="P76" s="316">
        <f t="shared" si="60"/>
        <v>0</v>
      </c>
      <c r="Q76" s="317">
        <f t="shared" si="60"/>
        <v>0</v>
      </c>
      <c r="R76" s="318">
        <f t="shared" si="60"/>
        <v>0</v>
      </c>
      <c r="S76" s="319">
        <f t="shared" si="60"/>
        <v>0</v>
      </c>
      <c r="T76" s="316">
        <f t="shared" si="60"/>
        <v>0</v>
      </c>
      <c r="U76" s="317">
        <f t="shared" si="60"/>
        <v>0</v>
      </c>
      <c r="V76" s="318">
        <f t="shared" si="60"/>
        <v>0</v>
      </c>
      <c r="W76" s="319">
        <f t="shared" si="60"/>
        <v>0</v>
      </c>
      <c r="X76" s="316">
        <f t="shared" si="60"/>
        <v>0</v>
      </c>
      <c r="Y76" s="317">
        <f t="shared" si="60"/>
        <v>0</v>
      </c>
      <c r="Z76" s="318">
        <f t="shared" si="60"/>
        <v>0</v>
      </c>
      <c r="AA76" s="319">
        <f t="shared" si="60"/>
        <v>0</v>
      </c>
      <c r="AB76" s="316">
        <f t="shared" si="60"/>
        <v>0</v>
      </c>
      <c r="AC76" s="317">
        <f t="shared" si="60"/>
        <v>0</v>
      </c>
      <c r="AD76" s="318">
        <f t="shared" si="60"/>
        <v>0</v>
      </c>
      <c r="AE76" s="319">
        <f t="shared" si="60"/>
        <v>0</v>
      </c>
      <c r="AF76" s="316">
        <f t="shared" si="60"/>
        <v>0</v>
      </c>
      <c r="AG76" s="317">
        <f t="shared" si="60"/>
        <v>0</v>
      </c>
      <c r="AH76" s="318">
        <f t="shared" si="60"/>
        <v>0</v>
      </c>
      <c r="AI76" s="319">
        <f t="shared" si="60"/>
        <v>0</v>
      </c>
      <c r="AJ76" s="316">
        <f t="shared" si="60"/>
        <v>0</v>
      </c>
      <c r="AK76" s="317">
        <f t="shared" si="60"/>
        <v>0</v>
      </c>
      <c r="AL76" s="318">
        <f t="shared" si="60"/>
        <v>0</v>
      </c>
      <c r="AM76" s="319">
        <f t="shared" si="60"/>
        <v>0</v>
      </c>
      <c r="AN76" s="316">
        <f t="shared" si="60"/>
        <v>0</v>
      </c>
      <c r="AO76" s="317">
        <f t="shared" si="60"/>
        <v>0</v>
      </c>
      <c r="AP76" s="318">
        <f t="shared" si="60"/>
        <v>0</v>
      </c>
      <c r="AQ76" s="319">
        <f t="shared" si="60"/>
        <v>0</v>
      </c>
      <c r="AR76" s="316">
        <f t="shared" si="60"/>
        <v>0</v>
      </c>
      <c r="AS76" s="317">
        <f t="shared" si="60"/>
        <v>0</v>
      </c>
      <c r="AT76" s="318">
        <f t="shared" si="60"/>
        <v>0</v>
      </c>
      <c r="AU76" s="319">
        <f t="shared" si="60"/>
        <v>0</v>
      </c>
      <c r="AV76" s="316">
        <f t="shared" si="60"/>
        <v>0</v>
      </c>
      <c r="AW76" s="317">
        <f t="shared" si="60"/>
        <v>0</v>
      </c>
      <c r="AX76" s="318">
        <f t="shared" si="60"/>
        <v>0</v>
      </c>
      <c r="AY76" s="319">
        <f t="shared" si="60"/>
        <v>0</v>
      </c>
      <c r="AZ76" s="316">
        <f t="shared" si="60"/>
        <v>0</v>
      </c>
      <c r="BA76" s="317">
        <f t="shared" si="60"/>
        <v>0</v>
      </c>
      <c r="BB76" s="318">
        <f t="shared" si="60"/>
        <v>0</v>
      </c>
      <c r="BC76" s="319">
        <f t="shared" si="60"/>
        <v>0</v>
      </c>
      <c r="BD76" s="316">
        <f t="shared" si="60"/>
        <v>0</v>
      </c>
      <c r="BE76" s="317">
        <f t="shared" si="60"/>
        <v>0</v>
      </c>
      <c r="BF76" s="318">
        <f t="shared" si="60"/>
        <v>0</v>
      </c>
      <c r="BG76" s="319">
        <f t="shared" si="60"/>
        <v>0</v>
      </c>
      <c r="BH76" s="316">
        <f t="shared" si="60"/>
        <v>0</v>
      </c>
      <c r="BI76" s="317">
        <f t="shared" si="60"/>
        <v>0</v>
      </c>
      <c r="BJ76" s="318">
        <f t="shared" si="60"/>
        <v>0</v>
      </c>
      <c r="BK76" s="319">
        <f t="shared" si="60"/>
        <v>0</v>
      </c>
      <c r="BL76" s="316">
        <f t="shared" si="60"/>
        <v>0</v>
      </c>
      <c r="BM76" s="317">
        <f t="shared" si="60"/>
        <v>0</v>
      </c>
      <c r="BN76" s="318">
        <f t="shared" si="60"/>
        <v>0</v>
      </c>
      <c r="BO76" s="319">
        <f t="shared" si="60"/>
        <v>0</v>
      </c>
      <c r="BP76" s="316">
        <f t="shared" si="60"/>
        <v>0</v>
      </c>
      <c r="BQ76" s="317">
        <f t="shared" si="60"/>
        <v>0</v>
      </c>
      <c r="BR76" s="318">
        <f t="shared" si="60"/>
        <v>0</v>
      </c>
      <c r="BS76" s="319">
        <f t="shared" si="60"/>
        <v>0</v>
      </c>
      <c r="BT76" s="316">
        <f t="shared" si="60"/>
        <v>0</v>
      </c>
      <c r="BU76" s="317">
        <f t="shared" si="60"/>
        <v>0</v>
      </c>
      <c r="BV76" s="318">
        <f t="shared" si="60"/>
        <v>0</v>
      </c>
      <c r="BW76" s="319">
        <f t="shared" si="60"/>
        <v>0</v>
      </c>
      <c r="BX76" s="316">
        <f t="shared" ref="BX76:DC76" si="61">BX75+BT76</f>
        <v>0</v>
      </c>
      <c r="BY76" s="317">
        <f t="shared" si="61"/>
        <v>0</v>
      </c>
      <c r="BZ76" s="318">
        <f t="shared" si="61"/>
        <v>0</v>
      </c>
      <c r="CA76" s="319">
        <f t="shared" si="61"/>
        <v>0</v>
      </c>
      <c r="CB76" s="316">
        <f t="shared" si="61"/>
        <v>0</v>
      </c>
      <c r="CC76" s="317">
        <f t="shared" si="61"/>
        <v>0</v>
      </c>
      <c r="CD76" s="318">
        <f t="shared" si="61"/>
        <v>0</v>
      </c>
      <c r="CE76" s="319">
        <f t="shared" si="61"/>
        <v>0</v>
      </c>
      <c r="CF76" s="316">
        <f t="shared" si="61"/>
        <v>0</v>
      </c>
      <c r="CG76" s="317">
        <f t="shared" si="61"/>
        <v>0</v>
      </c>
      <c r="CH76" s="318">
        <f t="shared" si="61"/>
        <v>0</v>
      </c>
      <c r="CI76" s="319">
        <f t="shared" si="61"/>
        <v>0</v>
      </c>
      <c r="CJ76" s="316">
        <f t="shared" si="61"/>
        <v>0</v>
      </c>
      <c r="CK76" s="317">
        <f t="shared" si="61"/>
        <v>0</v>
      </c>
      <c r="CL76" s="318">
        <f t="shared" si="61"/>
        <v>0</v>
      </c>
      <c r="CM76" s="319">
        <f t="shared" si="61"/>
        <v>0</v>
      </c>
      <c r="CN76" s="316">
        <f t="shared" si="61"/>
        <v>0</v>
      </c>
      <c r="CO76" s="317">
        <f t="shared" si="61"/>
        <v>0</v>
      </c>
      <c r="CP76" s="318">
        <f t="shared" si="61"/>
        <v>0</v>
      </c>
      <c r="CQ76" s="319">
        <f t="shared" si="61"/>
        <v>0</v>
      </c>
      <c r="CR76" s="316">
        <f t="shared" si="61"/>
        <v>0</v>
      </c>
      <c r="CS76" s="317">
        <f t="shared" si="61"/>
        <v>0</v>
      </c>
      <c r="CT76" s="318">
        <f t="shared" si="61"/>
        <v>0</v>
      </c>
      <c r="CU76" s="319">
        <f t="shared" si="61"/>
        <v>0</v>
      </c>
      <c r="CV76" s="316">
        <f t="shared" si="61"/>
        <v>0</v>
      </c>
      <c r="CW76" s="317">
        <f t="shared" si="61"/>
        <v>0</v>
      </c>
      <c r="CX76" s="318">
        <f t="shared" si="61"/>
        <v>0</v>
      </c>
      <c r="CY76" s="319">
        <f t="shared" si="61"/>
        <v>0</v>
      </c>
      <c r="CZ76" s="316">
        <f t="shared" si="61"/>
        <v>0</v>
      </c>
      <c r="DA76" s="317">
        <f t="shared" si="61"/>
        <v>0</v>
      </c>
      <c r="DB76" s="318">
        <f t="shared" si="61"/>
        <v>0</v>
      </c>
      <c r="DC76" s="319">
        <f t="shared" si="61"/>
        <v>0</v>
      </c>
      <c r="DD76"/>
      <c r="DE76"/>
      <c r="DF76"/>
      <c r="DG76"/>
      <c r="DH76"/>
      <c r="DI76"/>
      <c r="DJ76"/>
      <c r="DK76"/>
    </row>
    <row r="77" spans="2:115" ht="12.75" customHeight="1">
      <c r="B77" s="304"/>
      <c r="C77" s="305"/>
      <c r="D77" s="320" t="s">
        <v>1646</v>
      </c>
      <c r="E77" s="321" t="s">
        <v>1647</v>
      </c>
      <c r="F77" s="322"/>
      <c r="G77" s="323">
        <f>IF(F77=0,0,F77/F$91)</f>
        <v>0</v>
      </c>
      <c r="H77" s="324"/>
      <c r="I77" s="325"/>
      <c r="J77" s="325"/>
      <c r="K77" s="326"/>
      <c r="L77" s="327">
        <f>IF(O77&lt;&gt;0,(O77/$F77)*100,0)</f>
        <v>0</v>
      </c>
      <c r="M77" s="327">
        <f>ROUND(O77*[2]QCI!$R$15,2)</f>
        <v>0</v>
      </c>
      <c r="N77" s="328">
        <f>O77-M77</f>
        <v>0</v>
      </c>
      <c r="O77" s="329"/>
      <c r="P77" s="330">
        <f>IF(S77&lt;&gt;0,(S77/$F77)*100,0)</f>
        <v>0</v>
      </c>
      <c r="Q77" s="327">
        <f>ROUND(S77*[2]QCI!$R$15,2)</f>
        <v>0</v>
      </c>
      <c r="R77" s="327">
        <f>S77-Q77</f>
        <v>0</v>
      </c>
      <c r="S77" s="329"/>
      <c r="T77" s="330">
        <f>IF(W77&lt;&gt;0,(W77/$F77)*100,0)</f>
        <v>0</v>
      </c>
      <c r="U77" s="327">
        <f>ROUND(W77*[2]QCI!$R$15,2)</f>
        <v>0</v>
      </c>
      <c r="V77" s="327">
        <f>W77-U77</f>
        <v>0</v>
      </c>
      <c r="W77" s="329"/>
      <c r="X77" s="330">
        <f>IF(AA77&lt;&gt;0,(AA77/$F77)*100,0)</f>
        <v>0</v>
      </c>
      <c r="Y77" s="327">
        <f>ROUND(AA77*[2]QCI!$R$15,2)</f>
        <v>0</v>
      </c>
      <c r="Z77" s="327">
        <f>AA77-Y77</f>
        <v>0</v>
      </c>
      <c r="AA77" s="329"/>
      <c r="AB77" s="330">
        <f>IF(AE77&lt;&gt;0,(AE77/$F77)*100,0)</f>
        <v>0</v>
      </c>
      <c r="AC77" s="327">
        <f>ROUND(AE77*[2]QCI!$R$15,2)</f>
        <v>0</v>
      </c>
      <c r="AD77" s="327">
        <f>AE77-AC77</f>
        <v>0</v>
      </c>
      <c r="AE77" s="329"/>
      <c r="AF77" s="330">
        <f>IF(AI77&lt;&gt;0,(AI77/$F77)*100,0)</f>
        <v>0</v>
      </c>
      <c r="AG77" s="327">
        <f>ROUND(AI77*[2]QCI!$R$15,2)</f>
        <v>0</v>
      </c>
      <c r="AH77" s="327">
        <f>AI77-AG77</f>
        <v>0</v>
      </c>
      <c r="AI77" s="329"/>
      <c r="AJ77" s="330">
        <f>IF(AM77&lt;&gt;0,(AM77/$F77)*100,0)</f>
        <v>0</v>
      </c>
      <c r="AK77" s="327">
        <f>ROUND(AM77*[2]QCI!$R$15,2)</f>
        <v>0</v>
      </c>
      <c r="AL77" s="327">
        <f>AM77-AK77</f>
        <v>0</v>
      </c>
      <c r="AM77" s="329"/>
      <c r="AN77" s="330">
        <f>IF(AQ77&lt;&gt;0,(AQ77/$F77)*100,0)</f>
        <v>0</v>
      </c>
      <c r="AO77" s="327">
        <f>ROUND(AQ77*[2]QCI!$R$15,2)</f>
        <v>0</v>
      </c>
      <c r="AP77" s="327">
        <f>AQ77-AO77</f>
        <v>0</v>
      </c>
      <c r="AQ77" s="329"/>
      <c r="AR77" s="330">
        <f>IF(AU77&lt;&gt;0,(AU77/$F77)*100,0)</f>
        <v>0</v>
      </c>
      <c r="AS77" s="327">
        <f>ROUND(AU77*[2]QCI!$R$15,2)</f>
        <v>0</v>
      </c>
      <c r="AT77" s="327">
        <f>AU77-AS77</f>
        <v>0</v>
      </c>
      <c r="AU77" s="329"/>
      <c r="AV77" s="330">
        <f>IF(AY77&lt;&gt;0,(AY77/$F77)*100,0)</f>
        <v>0</v>
      </c>
      <c r="AW77" s="327">
        <f>ROUND(AY77*[2]QCI!$R$15,2)</f>
        <v>0</v>
      </c>
      <c r="AX77" s="327">
        <f>AY77-AW77</f>
        <v>0</v>
      </c>
      <c r="AY77" s="329"/>
      <c r="AZ77" s="330">
        <f>IF(BC77&lt;&gt;0,(BC77/$F77)*100,0)</f>
        <v>0</v>
      </c>
      <c r="BA77" s="327">
        <f>ROUND(BC77*[2]QCI!$R$15,2)</f>
        <v>0</v>
      </c>
      <c r="BB77" s="327">
        <f>BC77-BA77</f>
        <v>0</v>
      </c>
      <c r="BC77" s="329"/>
      <c r="BD77" s="330">
        <f>IF(BG77&lt;&gt;0,(BG77/$F77)*100,0)</f>
        <v>0</v>
      </c>
      <c r="BE77" s="327">
        <f>ROUND(BG77*[2]QCI!$R$15,2)</f>
        <v>0</v>
      </c>
      <c r="BF77" s="327">
        <f>BG77-BE77</f>
        <v>0</v>
      </c>
      <c r="BG77" s="329"/>
      <c r="BH77" s="330">
        <f>IF(BK77&lt;&gt;0,(BK77/$F77)*100,0)</f>
        <v>0</v>
      </c>
      <c r="BI77" s="327">
        <f>ROUND(BK77*[2]QCI!$R$15,2)</f>
        <v>0</v>
      </c>
      <c r="BJ77" s="327">
        <f>BK77-BI77</f>
        <v>0</v>
      </c>
      <c r="BK77" s="329"/>
      <c r="BL77" s="330">
        <f>IF(BO77&lt;&gt;0,(BO77/$F77)*100,0)</f>
        <v>0</v>
      </c>
      <c r="BM77" s="327">
        <f>ROUND(BO77*[2]QCI!$R$15,2)</f>
        <v>0</v>
      </c>
      <c r="BN77" s="327">
        <f>BO77-BM77</f>
        <v>0</v>
      </c>
      <c r="BO77" s="329"/>
      <c r="BP77" s="330">
        <f>IF(BS77&lt;&gt;0,(BS77/$F77)*100,0)</f>
        <v>0</v>
      </c>
      <c r="BQ77" s="327">
        <f>ROUND(BS77*[2]QCI!$R$15,2)</f>
        <v>0</v>
      </c>
      <c r="BR77" s="327">
        <f>BS77-BQ77</f>
        <v>0</v>
      </c>
      <c r="BS77" s="329"/>
      <c r="BT77" s="330">
        <f>IF(BW77&lt;&gt;0,(BW77/$F77)*100,0)</f>
        <v>0</v>
      </c>
      <c r="BU77" s="327">
        <f>ROUND(BW77*[2]QCI!$R$15,2)</f>
        <v>0</v>
      </c>
      <c r="BV77" s="327">
        <f>BW77-BU77</f>
        <v>0</v>
      </c>
      <c r="BW77" s="329"/>
      <c r="BX77" s="330">
        <f>IF(CA77&lt;&gt;0,(CA77/$F77)*100,0)</f>
        <v>0</v>
      </c>
      <c r="BY77" s="327">
        <f>ROUND(CA77*[2]QCI!$R$15,2)</f>
        <v>0</v>
      </c>
      <c r="BZ77" s="327">
        <f>CA77-BY77</f>
        <v>0</v>
      </c>
      <c r="CA77" s="329"/>
      <c r="CB77" s="330">
        <f>IF(CE77&lt;&gt;0,(CE77/$F77)*100,0)</f>
        <v>0</v>
      </c>
      <c r="CC77" s="327">
        <f>ROUND(CE77*[2]QCI!$R$15,2)</f>
        <v>0</v>
      </c>
      <c r="CD77" s="327">
        <f>CE77-CC77</f>
        <v>0</v>
      </c>
      <c r="CE77" s="329"/>
      <c r="CF77" s="330">
        <f>IF(CI77&lt;&gt;0,(CI77/$F77)*100,0)</f>
        <v>0</v>
      </c>
      <c r="CG77" s="327">
        <f>ROUND(CI77*[2]QCI!$R$15,2)</f>
        <v>0</v>
      </c>
      <c r="CH77" s="327">
        <f>CI77-CG77</f>
        <v>0</v>
      </c>
      <c r="CI77" s="329"/>
      <c r="CJ77" s="330">
        <f>IF(CM77&lt;&gt;0,(CM77/$F77)*100,0)</f>
        <v>0</v>
      </c>
      <c r="CK77" s="327">
        <f>ROUND(CM77*[2]QCI!$R$15,2)</f>
        <v>0</v>
      </c>
      <c r="CL77" s="327">
        <f>CM77-CK77</f>
        <v>0</v>
      </c>
      <c r="CM77" s="329"/>
      <c r="CN77" s="330">
        <f>IF(CQ77&lt;&gt;0,(CQ77/$F77)*100,0)</f>
        <v>0</v>
      </c>
      <c r="CO77" s="327">
        <f>ROUND(CQ77*[2]QCI!$R$15,2)</f>
        <v>0</v>
      </c>
      <c r="CP77" s="327">
        <f>CQ77-CO77</f>
        <v>0</v>
      </c>
      <c r="CQ77" s="329"/>
      <c r="CR77" s="330">
        <f>IF(CU77&lt;&gt;0,(CU77/$F77)*100,0)</f>
        <v>0</v>
      </c>
      <c r="CS77" s="327">
        <f>ROUND(CU77*[2]QCI!$R$15,2)</f>
        <v>0</v>
      </c>
      <c r="CT77" s="327">
        <f>CU77-CS77</f>
        <v>0</v>
      </c>
      <c r="CU77" s="329"/>
      <c r="CV77" s="330">
        <f>IF(CY77&lt;&gt;0,(CY77/$F77)*100,0)</f>
        <v>0</v>
      </c>
      <c r="CW77" s="327">
        <f>ROUND(CY77*[2]QCI!$R$15,2)</f>
        <v>0</v>
      </c>
      <c r="CX77" s="327">
        <f>CY77-CW77</f>
        <v>0</v>
      </c>
      <c r="CY77" s="329"/>
      <c r="CZ77" s="330">
        <f>IF(DC77&lt;&gt;0,(DC77/$F77)*100,0)</f>
        <v>0</v>
      </c>
      <c r="DA77" s="327">
        <f>ROUND(DC77*[2]QCI!$R$15,2)</f>
        <v>0</v>
      </c>
      <c r="DB77" s="327">
        <f>DC77-DA77</f>
        <v>0</v>
      </c>
      <c r="DC77" s="329"/>
      <c r="DD77"/>
      <c r="DE77"/>
      <c r="DF77"/>
      <c r="DG77"/>
      <c r="DH77"/>
      <c r="DI77"/>
      <c r="DJ77"/>
      <c r="DK77"/>
    </row>
    <row r="78" spans="2:115" ht="12.75" customHeight="1">
      <c r="B78" s="343"/>
      <c r="C78" s="305"/>
      <c r="D78" s="331" t="s">
        <v>1648</v>
      </c>
      <c r="E78" s="332" t="s">
        <v>1649</v>
      </c>
      <c r="F78" s="333">
        <f>IF(F77=0,F75,F77)</f>
        <v>122874.09</v>
      </c>
      <c r="G78" s="334"/>
      <c r="H78" s="335"/>
      <c r="I78" s="336"/>
      <c r="J78" s="336"/>
      <c r="K78" s="337"/>
      <c r="L78" s="338">
        <f t="shared" ref="L78:BW78" si="62">L77+H78</f>
        <v>0</v>
      </c>
      <c r="M78" s="338">
        <f t="shared" si="62"/>
        <v>0</v>
      </c>
      <c r="N78" s="339">
        <f t="shared" si="62"/>
        <v>0</v>
      </c>
      <c r="O78" s="340">
        <f t="shared" si="62"/>
        <v>0</v>
      </c>
      <c r="P78" s="341">
        <f t="shared" si="62"/>
        <v>0</v>
      </c>
      <c r="Q78" s="338">
        <f t="shared" si="62"/>
        <v>0</v>
      </c>
      <c r="R78" s="338">
        <f t="shared" si="62"/>
        <v>0</v>
      </c>
      <c r="S78" s="340">
        <f t="shared" si="62"/>
        <v>0</v>
      </c>
      <c r="T78" s="341">
        <f t="shared" si="62"/>
        <v>0</v>
      </c>
      <c r="U78" s="338">
        <f t="shared" si="62"/>
        <v>0</v>
      </c>
      <c r="V78" s="338">
        <f t="shared" si="62"/>
        <v>0</v>
      </c>
      <c r="W78" s="340">
        <f t="shared" si="62"/>
        <v>0</v>
      </c>
      <c r="X78" s="341">
        <f t="shared" si="62"/>
        <v>0</v>
      </c>
      <c r="Y78" s="338">
        <f t="shared" si="62"/>
        <v>0</v>
      </c>
      <c r="Z78" s="338">
        <f t="shared" si="62"/>
        <v>0</v>
      </c>
      <c r="AA78" s="340">
        <f t="shared" si="62"/>
        <v>0</v>
      </c>
      <c r="AB78" s="341">
        <f t="shared" si="62"/>
        <v>0</v>
      </c>
      <c r="AC78" s="338">
        <f t="shared" si="62"/>
        <v>0</v>
      </c>
      <c r="AD78" s="338">
        <f t="shared" si="62"/>
        <v>0</v>
      </c>
      <c r="AE78" s="340">
        <f t="shared" si="62"/>
        <v>0</v>
      </c>
      <c r="AF78" s="341">
        <f t="shared" si="62"/>
        <v>0</v>
      </c>
      <c r="AG78" s="338">
        <f t="shared" si="62"/>
        <v>0</v>
      </c>
      <c r="AH78" s="338">
        <f t="shared" si="62"/>
        <v>0</v>
      </c>
      <c r="AI78" s="340">
        <f t="shared" si="62"/>
        <v>0</v>
      </c>
      <c r="AJ78" s="341">
        <f t="shared" si="62"/>
        <v>0</v>
      </c>
      <c r="AK78" s="338">
        <f t="shared" si="62"/>
        <v>0</v>
      </c>
      <c r="AL78" s="338">
        <f t="shared" si="62"/>
        <v>0</v>
      </c>
      <c r="AM78" s="340">
        <f t="shared" si="62"/>
        <v>0</v>
      </c>
      <c r="AN78" s="341">
        <f t="shared" si="62"/>
        <v>0</v>
      </c>
      <c r="AO78" s="338">
        <f t="shared" si="62"/>
        <v>0</v>
      </c>
      <c r="AP78" s="338">
        <f t="shared" si="62"/>
        <v>0</v>
      </c>
      <c r="AQ78" s="340">
        <f t="shared" si="62"/>
        <v>0</v>
      </c>
      <c r="AR78" s="341">
        <f t="shared" si="62"/>
        <v>0</v>
      </c>
      <c r="AS78" s="338">
        <f t="shared" si="62"/>
        <v>0</v>
      </c>
      <c r="AT78" s="338">
        <f t="shared" si="62"/>
        <v>0</v>
      </c>
      <c r="AU78" s="340">
        <f t="shared" si="62"/>
        <v>0</v>
      </c>
      <c r="AV78" s="341">
        <f t="shared" si="62"/>
        <v>0</v>
      </c>
      <c r="AW78" s="338">
        <f t="shared" si="62"/>
        <v>0</v>
      </c>
      <c r="AX78" s="338">
        <f t="shared" si="62"/>
        <v>0</v>
      </c>
      <c r="AY78" s="340">
        <f t="shared" si="62"/>
        <v>0</v>
      </c>
      <c r="AZ78" s="341">
        <f t="shared" si="62"/>
        <v>0</v>
      </c>
      <c r="BA78" s="338">
        <f t="shared" si="62"/>
        <v>0</v>
      </c>
      <c r="BB78" s="338">
        <f t="shared" si="62"/>
        <v>0</v>
      </c>
      <c r="BC78" s="340">
        <f t="shared" si="62"/>
        <v>0</v>
      </c>
      <c r="BD78" s="341">
        <f t="shared" si="62"/>
        <v>0</v>
      </c>
      <c r="BE78" s="338">
        <f t="shared" si="62"/>
        <v>0</v>
      </c>
      <c r="BF78" s="338">
        <f t="shared" si="62"/>
        <v>0</v>
      </c>
      <c r="BG78" s="340">
        <f t="shared" si="62"/>
        <v>0</v>
      </c>
      <c r="BH78" s="341">
        <f t="shared" si="62"/>
        <v>0</v>
      </c>
      <c r="BI78" s="338">
        <f t="shared" si="62"/>
        <v>0</v>
      </c>
      <c r="BJ78" s="338">
        <f t="shared" si="62"/>
        <v>0</v>
      </c>
      <c r="BK78" s="340">
        <f t="shared" si="62"/>
        <v>0</v>
      </c>
      <c r="BL78" s="341">
        <f t="shared" si="62"/>
        <v>0</v>
      </c>
      <c r="BM78" s="338">
        <f t="shared" si="62"/>
        <v>0</v>
      </c>
      <c r="BN78" s="338">
        <f t="shared" si="62"/>
        <v>0</v>
      </c>
      <c r="BO78" s="340">
        <f t="shared" si="62"/>
        <v>0</v>
      </c>
      <c r="BP78" s="341">
        <f t="shared" si="62"/>
        <v>0</v>
      </c>
      <c r="BQ78" s="338">
        <f t="shared" si="62"/>
        <v>0</v>
      </c>
      <c r="BR78" s="338">
        <f t="shared" si="62"/>
        <v>0</v>
      </c>
      <c r="BS78" s="340">
        <f t="shared" si="62"/>
        <v>0</v>
      </c>
      <c r="BT78" s="341">
        <f t="shared" si="62"/>
        <v>0</v>
      </c>
      <c r="BU78" s="338">
        <f t="shared" si="62"/>
        <v>0</v>
      </c>
      <c r="BV78" s="338">
        <f t="shared" si="62"/>
        <v>0</v>
      </c>
      <c r="BW78" s="340">
        <f t="shared" si="62"/>
        <v>0</v>
      </c>
      <c r="BX78" s="341">
        <f t="shared" ref="BX78:DC78" si="63">BX77+BT78</f>
        <v>0</v>
      </c>
      <c r="BY78" s="338">
        <f t="shared" si="63"/>
        <v>0</v>
      </c>
      <c r="BZ78" s="338">
        <f t="shared" si="63"/>
        <v>0</v>
      </c>
      <c r="CA78" s="340">
        <f t="shared" si="63"/>
        <v>0</v>
      </c>
      <c r="CB78" s="341">
        <f t="shared" si="63"/>
        <v>0</v>
      </c>
      <c r="CC78" s="338">
        <f t="shared" si="63"/>
        <v>0</v>
      </c>
      <c r="CD78" s="338">
        <f t="shared" si="63"/>
        <v>0</v>
      </c>
      <c r="CE78" s="340">
        <f t="shared" si="63"/>
        <v>0</v>
      </c>
      <c r="CF78" s="341">
        <f t="shared" si="63"/>
        <v>0</v>
      </c>
      <c r="CG78" s="338">
        <f t="shared" si="63"/>
        <v>0</v>
      </c>
      <c r="CH78" s="338">
        <f t="shared" si="63"/>
        <v>0</v>
      </c>
      <c r="CI78" s="340">
        <f t="shared" si="63"/>
        <v>0</v>
      </c>
      <c r="CJ78" s="341">
        <f t="shared" si="63"/>
        <v>0</v>
      </c>
      <c r="CK78" s="338">
        <f t="shared" si="63"/>
        <v>0</v>
      </c>
      <c r="CL78" s="338">
        <f t="shared" si="63"/>
        <v>0</v>
      </c>
      <c r="CM78" s="340">
        <f t="shared" si="63"/>
        <v>0</v>
      </c>
      <c r="CN78" s="341">
        <f t="shared" si="63"/>
        <v>0</v>
      </c>
      <c r="CO78" s="338">
        <f t="shared" si="63"/>
        <v>0</v>
      </c>
      <c r="CP78" s="338">
        <f t="shared" si="63"/>
        <v>0</v>
      </c>
      <c r="CQ78" s="340">
        <f t="shared" si="63"/>
        <v>0</v>
      </c>
      <c r="CR78" s="341">
        <f t="shared" si="63"/>
        <v>0</v>
      </c>
      <c r="CS78" s="338">
        <f t="shared" si="63"/>
        <v>0</v>
      </c>
      <c r="CT78" s="338">
        <f t="shared" si="63"/>
        <v>0</v>
      </c>
      <c r="CU78" s="340">
        <f t="shared" si="63"/>
        <v>0</v>
      </c>
      <c r="CV78" s="341">
        <f t="shared" si="63"/>
        <v>0</v>
      </c>
      <c r="CW78" s="338">
        <f t="shared" si="63"/>
        <v>0</v>
      </c>
      <c r="CX78" s="338">
        <f t="shared" si="63"/>
        <v>0</v>
      </c>
      <c r="CY78" s="340">
        <f t="shared" si="63"/>
        <v>0</v>
      </c>
      <c r="CZ78" s="341">
        <f t="shared" si="63"/>
        <v>0</v>
      </c>
      <c r="DA78" s="338">
        <f t="shared" si="63"/>
        <v>0</v>
      </c>
      <c r="DB78" s="338">
        <f t="shared" si="63"/>
        <v>0</v>
      </c>
      <c r="DC78" s="340">
        <f t="shared" si="63"/>
        <v>0</v>
      </c>
      <c r="DD78"/>
      <c r="DE78"/>
      <c r="DF78"/>
      <c r="DG78"/>
      <c r="DH78"/>
      <c r="DI78"/>
      <c r="DJ78"/>
      <c r="DK78"/>
    </row>
    <row r="79" spans="2:115" ht="12.75" customHeight="1">
      <c r="B79" s="288">
        <v>17</v>
      </c>
      <c r="C79" s="342" t="str">
        <f>[2]QCI!C31</f>
        <v>Pintura</v>
      </c>
      <c r="D79" s="290" t="s">
        <v>1643</v>
      </c>
      <c r="E79" s="291" t="s">
        <v>1644</v>
      </c>
      <c r="F79" s="292">
        <f>CRONOFF!F32</f>
        <v>66403.7</v>
      </c>
      <c r="G79" s="293">
        <f>[3]CRONFF!G32</f>
        <v>1.6953366305664318E-2</v>
      </c>
      <c r="H79" s="294"/>
      <c r="I79" s="295"/>
      <c r="J79" s="295"/>
      <c r="K79" s="296"/>
      <c r="L79" s="297">
        <f>[2]CronogFF!H33</f>
        <v>0</v>
      </c>
      <c r="M79" s="298">
        <f>L79*[2]QCI!$Y31*[2]QCI!$R31/100</f>
        <v>0</v>
      </c>
      <c r="N79" s="299">
        <f>L79/100*[2]QCI!$Y31*([2]QCI!$U31+[2]QCI!$W31)</f>
        <v>0</v>
      </c>
      <c r="O79" s="300">
        <f>M79+N79</f>
        <v>0</v>
      </c>
      <c r="P79" s="301">
        <f>[2]CronogFF!L33</f>
        <v>0</v>
      </c>
      <c r="Q79" s="302">
        <f>P79*[2]QCI!$Y31*[2]QCI!$R31/100</f>
        <v>0</v>
      </c>
      <c r="R79" s="302">
        <f>P79/100*[2]QCI!$Y31*([2]QCI!$U31+[2]QCI!$W31)</f>
        <v>0</v>
      </c>
      <c r="S79" s="303">
        <f>Q79+R79</f>
        <v>0</v>
      </c>
      <c r="T79" s="301">
        <f>[2]CronogFF!P33</f>
        <v>0</v>
      </c>
      <c r="U79" s="302">
        <f>T79*[2]QCI!$Y31*[2]QCI!$R31/100</f>
        <v>0</v>
      </c>
      <c r="V79" s="302">
        <f>T79/100*[2]QCI!$Y31*([2]QCI!$U31+[2]QCI!$W31)</f>
        <v>0</v>
      </c>
      <c r="W79" s="303">
        <f>U79+V79</f>
        <v>0</v>
      </c>
      <c r="X79" s="301">
        <f>[2]CronogFF!T33</f>
        <v>0</v>
      </c>
      <c r="Y79" s="302">
        <f>X79*[2]QCI!$Y31*[2]QCI!$R31/100</f>
        <v>0</v>
      </c>
      <c r="Z79" s="302">
        <f>X79/100*[2]QCI!$Y31*([2]QCI!$U31+[2]QCI!$W31)</f>
        <v>0</v>
      </c>
      <c r="AA79" s="303">
        <f>Y79+Z79</f>
        <v>0</v>
      </c>
      <c r="AB79" s="301">
        <f>[2]CronogFF!X33</f>
        <v>0</v>
      </c>
      <c r="AC79" s="302">
        <f>AB79*[2]QCI!$Y31*[2]QCI!$R31/100</f>
        <v>0</v>
      </c>
      <c r="AD79" s="302">
        <f>AB79/100*[2]QCI!$Y31*([2]QCI!$U31+[2]QCI!$W31)</f>
        <v>0</v>
      </c>
      <c r="AE79" s="303">
        <f>AC79+AD79</f>
        <v>0</v>
      </c>
      <c r="AF79" s="301">
        <f>[2]CronogFF!AB33</f>
        <v>0</v>
      </c>
      <c r="AG79" s="302">
        <f>AF79*[2]QCI!$Y31*[2]QCI!$R31/100</f>
        <v>0</v>
      </c>
      <c r="AH79" s="302">
        <f>AF79/100*[2]QCI!$Y31*([2]QCI!$U31+[2]QCI!$W31)</f>
        <v>0</v>
      </c>
      <c r="AI79" s="303">
        <f>AG79+AH79</f>
        <v>0</v>
      </c>
      <c r="AJ79" s="301">
        <f>[2]CronogFF!AF33</f>
        <v>0</v>
      </c>
      <c r="AK79" s="302">
        <f>AJ79*[2]QCI!$Y31*[2]QCI!$R31/100</f>
        <v>0</v>
      </c>
      <c r="AL79" s="302">
        <f>AJ79/100*[2]QCI!$Y31*([2]QCI!$U31+[2]QCI!$W31)</f>
        <v>0</v>
      </c>
      <c r="AM79" s="303">
        <f>AK79+AL79</f>
        <v>0</v>
      </c>
      <c r="AN79" s="301">
        <f>[2]CronogFF!AJ33</f>
        <v>0</v>
      </c>
      <c r="AO79" s="302">
        <f>AN79*[2]QCI!$Y31*[2]QCI!$R31/100</f>
        <v>0</v>
      </c>
      <c r="AP79" s="302">
        <f>AN79/100*[2]QCI!$Y31*([2]QCI!$U31+[2]QCI!$W31)</f>
        <v>0</v>
      </c>
      <c r="AQ79" s="303">
        <f>AO79+AP79</f>
        <v>0</v>
      </c>
      <c r="AR79" s="301">
        <f>[2]CronogFF!AN33</f>
        <v>0</v>
      </c>
      <c r="AS79" s="302">
        <f>AR79*[2]QCI!$Y31*[2]QCI!$R31/100</f>
        <v>0</v>
      </c>
      <c r="AT79" s="302">
        <f>AR79/100*[2]QCI!$Y31*([2]QCI!$U31+[2]QCI!$W31)</f>
        <v>0</v>
      </c>
      <c r="AU79" s="303">
        <f>AS79+AT79</f>
        <v>0</v>
      </c>
      <c r="AV79" s="301">
        <f>[2]CronogFF!AR33</f>
        <v>0</v>
      </c>
      <c r="AW79" s="302">
        <f>AV79*[2]QCI!$Y31*[2]QCI!$R31/100</f>
        <v>0</v>
      </c>
      <c r="AX79" s="302">
        <f>AV79/100*[2]QCI!$Y31*([2]QCI!$U31+[2]QCI!$W31)</f>
        <v>0</v>
      </c>
      <c r="AY79" s="303">
        <f>AW79+AX79</f>
        <v>0</v>
      </c>
      <c r="AZ79" s="301">
        <f>[2]CronogFF!AV33</f>
        <v>0</v>
      </c>
      <c r="BA79" s="302">
        <f>AZ79*[2]QCI!$Y31*[2]QCI!$R31/100</f>
        <v>0</v>
      </c>
      <c r="BB79" s="302">
        <f>AZ79/100*[2]QCI!$Y31*([2]QCI!$U31+[2]QCI!$W31)</f>
        <v>0</v>
      </c>
      <c r="BC79" s="303">
        <f>BA79+BB79</f>
        <v>0</v>
      </c>
      <c r="BD79" s="301">
        <f>[2]CronogFF!AZ33</f>
        <v>0</v>
      </c>
      <c r="BE79" s="302">
        <f>BD79*[2]QCI!$Y31*[2]QCI!$R31/100</f>
        <v>0</v>
      </c>
      <c r="BF79" s="302">
        <f>BD79/100*[2]QCI!$Y31*([2]QCI!$U31+[2]QCI!$W31)</f>
        <v>0</v>
      </c>
      <c r="BG79" s="303">
        <f>BE79+BF79</f>
        <v>0</v>
      </c>
      <c r="BH79" s="301">
        <f>[2]CronogFF!BD33</f>
        <v>0</v>
      </c>
      <c r="BI79" s="302">
        <f>BH79*[2]QCI!$Y31*[2]QCI!$R31/100</f>
        <v>0</v>
      </c>
      <c r="BJ79" s="302">
        <f>BH79/100*[2]QCI!$Y31*([2]QCI!$U31+[2]QCI!$W31)</f>
        <v>0</v>
      </c>
      <c r="BK79" s="303">
        <f>BI79+BJ79</f>
        <v>0</v>
      </c>
      <c r="BL79" s="301">
        <f>[2]CronogFF!BH33</f>
        <v>0</v>
      </c>
      <c r="BM79" s="302">
        <f>BL79*[2]QCI!$Y31*[2]QCI!$R31/100</f>
        <v>0</v>
      </c>
      <c r="BN79" s="302">
        <f>BL79/100*[2]QCI!$Y31*([2]QCI!$U31+[2]QCI!$W31)</f>
        <v>0</v>
      </c>
      <c r="BO79" s="303">
        <f>BM79+BN79</f>
        <v>0</v>
      </c>
      <c r="BP79" s="301">
        <f>[2]CronogFF!BL33</f>
        <v>0</v>
      </c>
      <c r="BQ79" s="302">
        <f>BP79*[2]QCI!$Y31*[2]QCI!$R31/100</f>
        <v>0</v>
      </c>
      <c r="BR79" s="302">
        <f>BP79/100*[2]QCI!$Y31*([2]QCI!$U31+[2]QCI!$W31)</f>
        <v>0</v>
      </c>
      <c r="BS79" s="303">
        <f>BQ79+BR79</f>
        <v>0</v>
      </c>
      <c r="BT79" s="301">
        <f>[2]CronogFF!BP33</f>
        <v>0</v>
      </c>
      <c r="BU79" s="302">
        <f>BT79*[2]QCI!$Y31*[2]QCI!$R31/100</f>
        <v>0</v>
      </c>
      <c r="BV79" s="302">
        <f>BT79/100*[2]QCI!$Y31*([2]QCI!$U31+[2]QCI!$W31)</f>
        <v>0</v>
      </c>
      <c r="BW79" s="303">
        <f>BU79+BV79</f>
        <v>0</v>
      </c>
      <c r="BX79" s="301">
        <f>[2]CronogFF!BT33</f>
        <v>0</v>
      </c>
      <c r="BY79" s="302">
        <f>BX79*[2]QCI!$Y31*[2]QCI!$R31/100</f>
        <v>0</v>
      </c>
      <c r="BZ79" s="302">
        <f>BX79/100*[2]QCI!$Y31*([2]QCI!$U31+[2]QCI!$W31)</f>
        <v>0</v>
      </c>
      <c r="CA79" s="303">
        <f>BY79+BZ79</f>
        <v>0</v>
      </c>
      <c r="CB79" s="301">
        <f>[2]CronogFF!BX33</f>
        <v>0</v>
      </c>
      <c r="CC79" s="302">
        <f>CB79*[2]QCI!$Y31*[2]QCI!$R31/100</f>
        <v>0</v>
      </c>
      <c r="CD79" s="302">
        <f>CB79/100*[2]QCI!$Y31*([2]QCI!$U31+[2]QCI!$W31)</f>
        <v>0</v>
      </c>
      <c r="CE79" s="303">
        <f>CC79+CD79</f>
        <v>0</v>
      </c>
      <c r="CF79" s="301">
        <f>[2]CronogFF!CB33</f>
        <v>0</v>
      </c>
      <c r="CG79" s="302">
        <f>CF79*[2]QCI!$Y31*[2]QCI!$R31/100</f>
        <v>0</v>
      </c>
      <c r="CH79" s="302">
        <f>CF79/100*[2]QCI!$Y31*([2]QCI!$U31+[2]QCI!$W31)</f>
        <v>0</v>
      </c>
      <c r="CI79" s="303">
        <f>CG79+CH79</f>
        <v>0</v>
      </c>
      <c r="CJ79" s="301">
        <f>[2]CronogFF!CF33</f>
        <v>0</v>
      </c>
      <c r="CK79" s="302">
        <f>CJ79*[2]QCI!$Y31*[2]QCI!$R31/100</f>
        <v>0</v>
      </c>
      <c r="CL79" s="302">
        <f>CJ79/100*[2]QCI!$Y31*([2]QCI!$U31+[2]QCI!$W31)</f>
        <v>0</v>
      </c>
      <c r="CM79" s="303">
        <f>CK79+CL79</f>
        <v>0</v>
      </c>
      <c r="CN79" s="301">
        <f>[2]CronogFF!CJ33</f>
        <v>0</v>
      </c>
      <c r="CO79" s="302">
        <f>CN79*[2]QCI!$Y31*[2]QCI!$R31/100</f>
        <v>0</v>
      </c>
      <c r="CP79" s="302">
        <f>CN79/100*[2]QCI!$Y31*([2]QCI!$U31+[2]QCI!$W31)</f>
        <v>0</v>
      </c>
      <c r="CQ79" s="303">
        <f>CO79+CP79</f>
        <v>0</v>
      </c>
      <c r="CR79" s="301">
        <f>[2]CronogFF!CN33</f>
        <v>0</v>
      </c>
      <c r="CS79" s="302">
        <f>CR79*[2]QCI!$Y31*[2]QCI!$R31/100</f>
        <v>0</v>
      </c>
      <c r="CT79" s="302">
        <f>CR79/100*[2]QCI!$Y31*([2]QCI!$U31+[2]QCI!$W31)</f>
        <v>0</v>
      </c>
      <c r="CU79" s="303">
        <f>CS79+CT79</f>
        <v>0</v>
      </c>
      <c r="CV79" s="301">
        <f>[2]CronogFF!CR33</f>
        <v>0</v>
      </c>
      <c r="CW79" s="302">
        <f>CV79*[2]QCI!$Y31*[2]QCI!$R31/100</f>
        <v>0</v>
      </c>
      <c r="CX79" s="302">
        <f>CV79/100*[2]QCI!$Y31*([2]QCI!$U31+[2]QCI!$W31)</f>
        <v>0</v>
      </c>
      <c r="CY79" s="303">
        <f>CW79+CX79</f>
        <v>0</v>
      </c>
      <c r="CZ79" s="301">
        <f>[2]CronogFF!CV33</f>
        <v>0</v>
      </c>
      <c r="DA79" s="302">
        <f>CZ79*[2]QCI!$Y31*[2]QCI!$R31/100</f>
        <v>0</v>
      </c>
      <c r="DB79" s="302">
        <f>CZ79/100*[2]QCI!$Y31*([2]QCI!$U31+[2]QCI!$W31)</f>
        <v>0</v>
      </c>
      <c r="DC79" s="303">
        <f>DA79+DB79</f>
        <v>0</v>
      </c>
      <c r="DD79"/>
      <c r="DE79"/>
      <c r="DF79"/>
      <c r="DG79"/>
      <c r="DH79"/>
      <c r="DI79"/>
      <c r="DJ79"/>
      <c r="DK79"/>
    </row>
    <row r="80" spans="2:115" ht="12.75" customHeight="1">
      <c r="B80" s="304"/>
      <c r="C80" s="305"/>
      <c r="D80" s="306" t="s">
        <v>1643</v>
      </c>
      <c r="E80" s="307" t="s">
        <v>1645</v>
      </c>
      <c r="F80" s="308">
        <f>IF(F81&lt;&gt;0,F79-F81,0)</f>
        <v>0</v>
      </c>
      <c r="G80" s="309"/>
      <c r="H80" s="310"/>
      <c r="I80" s="311"/>
      <c r="J80" s="311"/>
      <c r="K80" s="312"/>
      <c r="L80" s="313">
        <f t="shared" ref="L80:BW80" si="64">L79+H80</f>
        <v>0</v>
      </c>
      <c r="M80" s="313">
        <f t="shared" si="64"/>
        <v>0</v>
      </c>
      <c r="N80" s="314">
        <f t="shared" si="64"/>
        <v>0</v>
      </c>
      <c r="O80" s="315">
        <f t="shared" si="64"/>
        <v>0</v>
      </c>
      <c r="P80" s="316">
        <f t="shared" si="64"/>
        <v>0</v>
      </c>
      <c r="Q80" s="317">
        <f t="shared" si="64"/>
        <v>0</v>
      </c>
      <c r="R80" s="318">
        <f t="shared" si="64"/>
        <v>0</v>
      </c>
      <c r="S80" s="319">
        <f t="shared" si="64"/>
        <v>0</v>
      </c>
      <c r="T80" s="316">
        <f t="shared" si="64"/>
        <v>0</v>
      </c>
      <c r="U80" s="317">
        <f t="shared" si="64"/>
        <v>0</v>
      </c>
      <c r="V80" s="318">
        <f t="shared" si="64"/>
        <v>0</v>
      </c>
      <c r="W80" s="319">
        <f t="shared" si="64"/>
        <v>0</v>
      </c>
      <c r="X80" s="316">
        <f t="shared" si="64"/>
        <v>0</v>
      </c>
      <c r="Y80" s="317">
        <f t="shared" si="64"/>
        <v>0</v>
      </c>
      <c r="Z80" s="318">
        <f t="shared" si="64"/>
        <v>0</v>
      </c>
      <c r="AA80" s="319">
        <f t="shared" si="64"/>
        <v>0</v>
      </c>
      <c r="AB80" s="316">
        <f t="shared" si="64"/>
        <v>0</v>
      </c>
      <c r="AC80" s="317">
        <f t="shared" si="64"/>
        <v>0</v>
      </c>
      <c r="AD80" s="318">
        <f t="shared" si="64"/>
        <v>0</v>
      </c>
      <c r="AE80" s="319">
        <f t="shared" si="64"/>
        <v>0</v>
      </c>
      <c r="AF80" s="316">
        <f t="shared" si="64"/>
        <v>0</v>
      </c>
      <c r="AG80" s="317">
        <f t="shared" si="64"/>
        <v>0</v>
      </c>
      <c r="AH80" s="318">
        <f t="shared" si="64"/>
        <v>0</v>
      </c>
      <c r="AI80" s="319">
        <f t="shared" si="64"/>
        <v>0</v>
      </c>
      <c r="AJ80" s="316">
        <f t="shared" si="64"/>
        <v>0</v>
      </c>
      <c r="AK80" s="317">
        <f t="shared" si="64"/>
        <v>0</v>
      </c>
      <c r="AL80" s="318">
        <f t="shared" si="64"/>
        <v>0</v>
      </c>
      <c r="AM80" s="319">
        <f t="shared" si="64"/>
        <v>0</v>
      </c>
      <c r="AN80" s="316">
        <f t="shared" si="64"/>
        <v>0</v>
      </c>
      <c r="AO80" s="317">
        <f t="shared" si="64"/>
        <v>0</v>
      </c>
      <c r="AP80" s="318">
        <f t="shared" si="64"/>
        <v>0</v>
      </c>
      <c r="AQ80" s="319">
        <f t="shared" si="64"/>
        <v>0</v>
      </c>
      <c r="AR80" s="316">
        <f t="shared" si="64"/>
        <v>0</v>
      </c>
      <c r="AS80" s="317">
        <f t="shared" si="64"/>
        <v>0</v>
      </c>
      <c r="AT80" s="318">
        <f t="shared" si="64"/>
        <v>0</v>
      </c>
      <c r="AU80" s="319">
        <f t="shared" si="64"/>
        <v>0</v>
      </c>
      <c r="AV80" s="316">
        <f t="shared" si="64"/>
        <v>0</v>
      </c>
      <c r="AW80" s="317">
        <f t="shared" si="64"/>
        <v>0</v>
      </c>
      <c r="AX80" s="318">
        <f t="shared" si="64"/>
        <v>0</v>
      </c>
      <c r="AY80" s="319">
        <f t="shared" si="64"/>
        <v>0</v>
      </c>
      <c r="AZ80" s="316">
        <f t="shared" si="64"/>
        <v>0</v>
      </c>
      <c r="BA80" s="317">
        <f t="shared" si="64"/>
        <v>0</v>
      </c>
      <c r="BB80" s="318">
        <f t="shared" si="64"/>
        <v>0</v>
      </c>
      <c r="BC80" s="319">
        <f t="shared" si="64"/>
        <v>0</v>
      </c>
      <c r="BD80" s="316">
        <f t="shared" si="64"/>
        <v>0</v>
      </c>
      <c r="BE80" s="317">
        <f t="shared" si="64"/>
        <v>0</v>
      </c>
      <c r="BF80" s="318">
        <f t="shared" si="64"/>
        <v>0</v>
      </c>
      <c r="BG80" s="319">
        <f t="shared" si="64"/>
        <v>0</v>
      </c>
      <c r="BH80" s="316">
        <f t="shared" si="64"/>
        <v>0</v>
      </c>
      <c r="BI80" s="317">
        <f t="shared" si="64"/>
        <v>0</v>
      </c>
      <c r="BJ80" s="318">
        <f t="shared" si="64"/>
        <v>0</v>
      </c>
      <c r="BK80" s="319">
        <f t="shared" si="64"/>
        <v>0</v>
      </c>
      <c r="BL80" s="316">
        <f t="shared" si="64"/>
        <v>0</v>
      </c>
      <c r="BM80" s="317">
        <f t="shared" si="64"/>
        <v>0</v>
      </c>
      <c r="BN80" s="318">
        <f t="shared" si="64"/>
        <v>0</v>
      </c>
      <c r="BO80" s="319">
        <f t="shared" si="64"/>
        <v>0</v>
      </c>
      <c r="BP80" s="316">
        <f t="shared" si="64"/>
        <v>0</v>
      </c>
      <c r="BQ80" s="317">
        <f t="shared" si="64"/>
        <v>0</v>
      </c>
      <c r="BR80" s="318">
        <f t="shared" si="64"/>
        <v>0</v>
      </c>
      <c r="BS80" s="319">
        <f t="shared" si="64"/>
        <v>0</v>
      </c>
      <c r="BT80" s="316">
        <f t="shared" si="64"/>
        <v>0</v>
      </c>
      <c r="BU80" s="317">
        <f t="shared" si="64"/>
        <v>0</v>
      </c>
      <c r="BV80" s="318">
        <f t="shared" si="64"/>
        <v>0</v>
      </c>
      <c r="BW80" s="319">
        <f t="shared" si="64"/>
        <v>0</v>
      </c>
      <c r="BX80" s="316">
        <f t="shared" ref="BX80:DC80" si="65">BX79+BT80</f>
        <v>0</v>
      </c>
      <c r="BY80" s="317">
        <f t="shared" si="65"/>
        <v>0</v>
      </c>
      <c r="BZ80" s="318">
        <f t="shared" si="65"/>
        <v>0</v>
      </c>
      <c r="CA80" s="319">
        <f t="shared" si="65"/>
        <v>0</v>
      </c>
      <c r="CB80" s="316">
        <f t="shared" si="65"/>
        <v>0</v>
      </c>
      <c r="CC80" s="317">
        <f t="shared" si="65"/>
        <v>0</v>
      </c>
      <c r="CD80" s="318">
        <f t="shared" si="65"/>
        <v>0</v>
      </c>
      <c r="CE80" s="319">
        <f t="shared" si="65"/>
        <v>0</v>
      </c>
      <c r="CF80" s="316">
        <f t="shared" si="65"/>
        <v>0</v>
      </c>
      <c r="CG80" s="317">
        <f t="shared" si="65"/>
        <v>0</v>
      </c>
      <c r="CH80" s="318">
        <f t="shared" si="65"/>
        <v>0</v>
      </c>
      <c r="CI80" s="319">
        <f t="shared" si="65"/>
        <v>0</v>
      </c>
      <c r="CJ80" s="316">
        <f t="shared" si="65"/>
        <v>0</v>
      </c>
      <c r="CK80" s="317">
        <f t="shared" si="65"/>
        <v>0</v>
      </c>
      <c r="CL80" s="318">
        <f t="shared" si="65"/>
        <v>0</v>
      </c>
      <c r="CM80" s="319">
        <f t="shared" si="65"/>
        <v>0</v>
      </c>
      <c r="CN80" s="316">
        <f t="shared" si="65"/>
        <v>0</v>
      </c>
      <c r="CO80" s="317">
        <f t="shared" si="65"/>
        <v>0</v>
      </c>
      <c r="CP80" s="318">
        <f t="shared" si="65"/>
        <v>0</v>
      </c>
      <c r="CQ80" s="319">
        <f t="shared" si="65"/>
        <v>0</v>
      </c>
      <c r="CR80" s="316">
        <f t="shared" si="65"/>
        <v>0</v>
      </c>
      <c r="CS80" s="317">
        <f t="shared" si="65"/>
        <v>0</v>
      </c>
      <c r="CT80" s="318">
        <f t="shared" si="65"/>
        <v>0</v>
      </c>
      <c r="CU80" s="319">
        <f t="shared" si="65"/>
        <v>0</v>
      </c>
      <c r="CV80" s="316">
        <f t="shared" si="65"/>
        <v>0</v>
      </c>
      <c r="CW80" s="317">
        <f t="shared" si="65"/>
        <v>0</v>
      </c>
      <c r="CX80" s="318">
        <f t="shared" si="65"/>
        <v>0</v>
      </c>
      <c r="CY80" s="319">
        <f t="shared" si="65"/>
        <v>0</v>
      </c>
      <c r="CZ80" s="316">
        <f t="shared" si="65"/>
        <v>0</v>
      </c>
      <c r="DA80" s="317">
        <f t="shared" si="65"/>
        <v>0</v>
      </c>
      <c r="DB80" s="318">
        <f t="shared" si="65"/>
        <v>0</v>
      </c>
      <c r="DC80" s="319">
        <f t="shared" si="65"/>
        <v>0</v>
      </c>
      <c r="DD80"/>
      <c r="DE80"/>
      <c r="DF80"/>
      <c r="DG80"/>
      <c r="DH80"/>
      <c r="DI80"/>
      <c r="DJ80"/>
      <c r="DK80"/>
    </row>
    <row r="81" spans="2:115" ht="12.75" customHeight="1">
      <c r="B81" s="304"/>
      <c r="C81" s="305"/>
      <c r="D81" s="320" t="s">
        <v>1646</v>
      </c>
      <c r="E81" s="321" t="s">
        <v>1647</v>
      </c>
      <c r="F81" s="322"/>
      <c r="G81" s="323">
        <f>IF(F81=0,0,F81/F$91)</f>
        <v>0</v>
      </c>
      <c r="H81" s="324"/>
      <c r="I81" s="325"/>
      <c r="J81" s="325"/>
      <c r="K81" s="326"/>
      <c r="L81" s="327">
        <f>IF(O81&lt;&gt;0,(O81/$F81)*100,0)</f>
        <v>0</v>
      </c>
      <c r="M81" s="327">
        <f>ROUND(O81*[2]QCI!$R$15,2)</f>
        <v>0</v>
      </c>
      <c r="N81" s="328">
        <f>O81-M81</f>
        <v>0</v>
      </c>
      <c r="O81" s="329"/>
      <c r="P81" s="330">
        <f>IF(S81&lt;&gt;0,(S81/$F81)*100,0)</f>
        <v>0</v>
      </c>
      <c r="Q81" s="327">
        <f>ROUND(S81*[2]QCI!$R$15,2)</f>
        <v>0</v>
      </c>
      <c r="R81" s="327">
        <f>S81-Q81</f>
        <v>0</v>
      </c>
      <c r="S81" s="329"/>
      <c r="T81" s="330">
        <f>IF(W81&lt;&gt;0,(W81/$F81)*100,0)</f>
        <v>0</v>
      </c>
      <c r="U81" s="327">
        <f>ROUND(W81*[2]QCI!$R$15,2)</f>
        <v>0</v>
      </c>
      <c r="V81" s="327">
        <f>W81-U81</f>
        <v>0</v>
      </c>
      <c r="W81" s="329"/>
      <c r="X81" s="330">
        <f>IF(AA81&lt;&gt;0,(AA81/$F81)*100,0)</f>
        <v>0</v>
      </c>
      <c r="Y81" s="327">
        <f>ROUND(AA81*[2]QCI!$R$15,2)</f>
        <v>0</v>
      </c>
      <c r="Z81" s="327">
        <f>AA81-Y81</f>
        <v>0</v>
      </c>
      <c r="AA81" s="329"/>
      <c r="AB81" s="330">
        <f>IF(AE81&lt;&gt;0,(AE81/$F81)*100,0)</f>
        <v>0</v>
      </c>
      <c r="AC81" s="327">
        <f>ROUND(AE81*[2]QCI!$R$15,2)</f>
        <v>0</v>
      </c>
      <c r="AD81" s="327">
        <f>AE81-AC81</f>
        <v>0</v>
      </c>
      <c r="AE81" s="329"/>
      <c r="AF81" s="330">
        <f>IF(AI81&lt;&gt;0,(AI81/$F81)*100,0)</f>
        <v>0</v>
      </c>
      <c r="AG81" s="327">
        <f>ROUND(AI81*[2]QCI!$R$15,2)</f>
        <v>0</v>
      </c>
      <c r="AH81" s="327">
        <f>AI81-AG81</f>
        <v>0</v>
      </c>
      <c r="AI81" s="329"/>
      <c r="AJ81" s="330">
        <f>IF(AM81&lt;&gt;0,(AM81/$F81)*100,0)</f>
        <v>0</v>
      </c>
      <c r="AK81" s="327">
        <f>ROUND(AM81*[2]QCI!$R$15,2)</f>
        <v>0</v>
      </c>
      <c r="AL81" s="327">
        <f>AM81-AK81</f>
        <v>0</v>
      </c>
      <c r="AM81" s="329"/>
      <c r="AN81" s="330">
        <f>IF(AQ81&lt;&gt;0,(AQ81/$F81)*100,0)</f>
        <v>0</v>
      </c>
      <c r="AO81" s="327">
        <f>ROUND(AQ81*[2]QCI!$R$15,2)</f>
        <v>0</v>
      </c>
      <c r="AP81" s="327">
        <f>AQ81-AO81</f>
        <v>0</v>
      </c>
      <c r="AQ81" s="329"/>
      <c r="AR81" s="330">
        <f>IF(AU81&lt;&gt;0,(AU81/$F81)*100,0)</f>
        <v>0</v>
      </c>
      <c r="AS81" s="327">
        <f>ROUND(AU81*[2]QCI!$R$15,2)</f>
        <v>0</v>
      </c>
      <c r="AT81" s="327">
        <f>AU81-AS81</f>
        <v>0</v>
      </c>
      <c r="AU81" s="329"/>
      <c r="AV81" s="330">
        <f>IF(AY81&lt;&gt;0,(AY81/$F81)*100,0)</f>
        <v>0</v>
      </c>
      <c r="AW81" s="327">
        <f>ROUND(AY81*[2]QCI!$R$15,2)</f>
        <v>0</v>
      </c>
      <c r="AX81" s="327">
        <f>AY81-AW81</f>
        <v>0</v>
      </c>
      <c r="AY81" s="329"/>
      <c r="AZ81" s="330">
        <f>IF(BC81&lt;&gt;0,(BC81/$F81)*100,0)</f>
        <v>0</v>
      </c>
      <c r="BA81" s="327">
        <f>ROUND(BC81*[2]QCI!$R$15,2)</f>
        <v>0</v>
      </c>
      <c r="BB81" s="327">
        <f>BC81-BA81</f>
        <v>0</v>
      </c>
      <c r="BC81" s="329"/>
      <c r="BD81" s="330">
        <f>IF(BG81&lt;&gt;0,(BG81/$F81)*100,0)</f>
        <v>0</v>
      </c>
      <c r="BE81" s="327">
        <f>ROUND(BG81*[2]QCI!$R$15,2)</f>
        <v>0</v>
      </c>
      <c r="BF81" s="327">
        <f>BG81-BE81</f>
        <v>0</v>
      </c>
      <c r="BG81" s="329"/>
      <c r="BH81" s="330">
        <f>IF(BK81&lt;&gt;0,(BK81/$F81)*100,0)</f>
        <v>0</v>
      </c>
      <c r="BI81" s="327">
        <f>ROUND(BK81*[2]QCI!$R$15,2)</f>
        <v>0</v>
      </c>
      <c r="BJ81" s="327">
        <f>BK81-BI81</f>
        <v>0</v>
      </c>
      <c r="BK81" s="329"/>
      <c r="BL81" s="330">
        <f>IF(BO81&lt;&gt;0,(BO81/$F81)*100,0)</f>
        <v>0</v>
      </c>
      <c r="BM81" s="327">
        <f>ROUND(BO81*[2]QCI!$R$15,2)</f>
        <v>0</v>
      </c>
      <c r="BN81" s="327">
        <f>BO81-BM81</f>
        <v>0</v>
      </c>
      <c r="BO81" s="329"/>
      <c r="BP81" s="330">
        <f>IF(BS81&lt;&gt;0,(BS81/$F81)*100,0)</f>
        <v>0</v>
      </c>
      <c r="BQ81" s="327">
        <f>ROUND(BS81*[2]QCI!$R$15,2)</f>
        <v>0</v>
      </c>
      <c r="BR81" s="327">
        <f>BS81-BQ81</f>
        <v>0</v>
      </c>
      <c r="BS81" s="329"/>
      <c r="BT81" s="330">
        <f>IF(BW81&lt;&gt;0,(BW81/$F81)*100,0)</f>
        <v>0</v>
      </c>
      <c r="BU81" s="327">
        <f>ROUND(BW81*[2]QCI!$R$15,2)</f>
        <v>0</v>
      </c>
      <c r="BV81" s="327">
        <f>BW81-BU81</f>
        <v>0</v>
      </c>
      <c r="BW81" s="329"/>
      <c r="BX81" s="330">
        <f>IF(CA81&lt;&gt;0,(CA81/$F81)*100,0)</f>
        <v>0</v>
      </c>
      <c r="BY81" s="327">
        <f>ROUND(CA81*[2]QCI!$R$15,2)</f>
        <v>0</v>
      </c>
      <c r="BZ81" s="327">
        <f>CA81-BY81</f>
        <v>0</v>
      </c>
      <c r="CA81" s="329"/>
      <c r="CB81" s="330">
        <f>IF(CE81&lt;&gt;0,(CE81/$F81)*100,0)</f>
        <v>0</v>
      </c>
      <c r="CC81" s="327">
        <f>ROUND(CE81*[2]QCI!$R$15,2)</f>
        <v>0</v>
      </c>
      <c r="CD81" s="327">
        <f>CE81-CC81</f>
        <v>0</v>
      </c>
      <c r="CE81" s="329"/>
      <c r="CF81" s="330">
        <f>IF(CI81&lt;&gt;0,(CI81/$F81)*100,0)</f>
        <v>0</v>
      </c>
      <c r="CG81" s="327">
        <f>ROUND(CI81*[2]QCI!$R$15,2)</f>
        <v>0</v>
      </c>
      <c r="CH81" s="327">
        <f>CI81-CG81</f>
        <v>0</v>
      </c>
      <c r="CI81" s="329"/>
      <c r="CJ81" s="330">
        <f>IF(CM81&lt;&gt;0,(CM81/$F81)*100,0)</f>
        <v>0</v>
      </c>
      <c r="CK81" s="327">
        <f>ROUND(CM81*[2]QCI!$R$15,2)</f>
        <v>0</v>
      </c>
      <c r="CL81" s="327">
        <f>CM81-CK81</f>
        <v>0</v>
      </c>
      <c r="CM81" s="329"/>
      <c r="CN81" s="330">
        <f>IF(CQ81&lt;&gt;0,(CQ81/$F81)*100,0)</f>
        <v>0</v>
      </c>
      <c r="CO81" s="327">
        <f>ROUND(CQ81*[2]QCI!$R$15,2)</f>
        <v>0</v>
      </c>
      <c r="CP81" s="327">
        <f>CQ81-CO81</f>
        <v>0</v>
      </c>
      <c r="CQ81" s="329"/>
      <c r="CR81" s="330">
        <f>IF(CU81&lt;&gt;0,(CU81/$F81)*100,0)</f>
        <v>0</v>
      </c>
      <c r="CS81" s="327">
        <f>ROUND(CU81*[2]QCI!$R$15,2)</f>
        <v>0</v>
      </c>
      <c r="CT81" s="327">
        <f>CU81-CS81</f>
        <v>0</v>
      </c>
      <c r="CU81" s="329"/>
      <c r="CV81" s="330">
        <f>IF(CY81&lt;&gt;0,(CY81/$F81)*100,0)</f>
        <v>0</v>
      </c>
      <c r="CW81" s="327">
        <f>ROUND(CY81*[2]QCI!$R$15,2)</f>
        <v>0</v>
      </c>
      <c r="CX81" s="327">
        <f>CY81-CW81</f>
        <v>0</v>
      </c>
      <c r="CY81" s="329"/>
      <c r="CZ81" s="330">
        <f>IF(DC81&lt;&gt;0,(DC81/$F81)*100,0)</f>
        <v>0</v>
      </c>
      <c r="DA81" s="327">
        <f>ROUND(DC81*[2]QCI!$R$15,2)</f>
        <v>0</v>
      </c>
      <c r="DB81" s="327">
        <f>DC81-DA81</f>
        <v>0</v>
      </c>
      <c r="DC81" s="329"/>
      <c r="DD81"/>
      <c r="DE81"/>
      <c r="DF81"/>
      <c r="DG81"/>
      <c r="DH81"/>
      <c r="DI81"/>
      <c r="DJ81"/>
      <c r="DK81"/>
    </row>
    <row r="82" spans="2:115" ht="12.75" customHeight="1">
      <c r="B82" s="343"/>
      <c r="C82" s="305"/>
      <c r="D82" s="331" t="s">
        <v>1648</v>
      </c>
      <c r="E82" s="332" t="s">
        <v>1649</v>
      </c>
      <c r="F82" s="333">
        <f>IF(F81=0,F79,F81)</f>
        <v>66403.7</v>
      </c>
      <c r="G82" s="334"/>
      <c r="H82" s="335"/>
      <c r="I82" s="336"/>
      <c r="J82" s="336"/>
      <c r="K82" s="337"/>
      <c r="L82" s="338">
        <f t="shared" ref="L82:BW82" si="66">L81+H82</f>
        <v>0</v>
      </c>
      <c r="M82" s="338">
        <f t="shared" si="66"/>
        <v>0</v>
      </c>
      <c r="N82" s="339">
        <f t="shared" si="66"/>
        <v>0</v>
      </c>
      <c r="O82" s="340">
        <f t="shared" si="66"/>
        <v>0</v>
      </c>
      <c r="P82" s="341">
        <f t="shared" si="66"/>
        <v>0</v>
      </c>
      <c r="Q82" s="338">
        <f t="shared" si="66"/>
        <v>0</v>
      </c>
      <c r="R82" s="338">
        <f t="shared" si="66"/>
        <v>0</v>
      </c>
      <c r="S82" s="340">
        <f t="shared" si="66"/>
        <v>0</v>
      </c>
      <c r="T82" s="341">
        <f t="shared" si="66"/>
        <v>0</v>
      </c>
      <c r="U82" s="338">
        <f t="shared" si="66"/>
        <v>0</v>
      </c>
      <c r="V82" s="338">
        <f t="shared" si="66"/>
        <v>0</v>
      </c>
      <c r="W82" s="340">
        <f t="shared" si="66"/>
        <v>0</v>
      </c>
      <c r="X82" s="341">
        <f t="shared" si="66"/>
        <v>0</v>
      </c>
      <c r="Y82" s="338">
        <f t="shared" si="66"/>
        <v>0</v>
      </c>
      <c r="Z82" s="338">
        <f t="shared" si="66"/>
        <v>0</v>
      </c>
      <c r="AA82" s="340">
        <f t="shared" si="66"/>
        <v>0</v>
      </c>
      <c r="AB82" s="341">
        <f t="shared" si="66"/>
        <v>0</v>
      </c>
      <c r="AC82" s="338">
        <f t="shared" si="66"/>
        <v>0</v>
      </c>
      <c r="AD82" s="338">
        <f t="shared" si="66"/>
        <v>0</v>
      </c>
      <c r="AE82" s="340">
        <f t="shared" si="66"/>
        <v>0</v>
      </c>
      <c r="AF82" s="341">
        <f t="shared" si="66"/>
        <v>0</v>
      </c>
      <c r="AG82" s="338">
        <f t="shared" si="66"/>
        <v>0</v>
      </c>
      <c r="AH82" s="338">
        <f t="shared" si="66"/>
        <v>0</v>
      </c>
      <c r="AI82" s="340">
        <f t="shared" si="66"/>
        <v>0</v>
      </c>
      <c r="AJ82" s="341">
        <f t="shared" si="66"/>
        <v>0</v>
      </c>
      <c r="AK82" s="338">
        <f t="shared" si="66"/>
        <v>0</v>
      </c>
      <c r="AL82" s="338">
        <f t="shared" si="66"/>
        <v>0</v>
      </c>
      <c r="AM82" s="340">
        <f t="shared" si="66"/>
        <v>0</v>
      </c>
      <c r="AN82" s="341">
        <f t="shared" si="66"/>
        <v>0</v>
      </c>
      <c r="AO82" s="338">
        <f t="shared" si="66"/>
        <v>0</v>
      </c>
      <c r="AP82" s="338">
        <f t="shared" si="66"/>
        <v>0</v>
      </c>
      <c r="AQ82" s="340">
        <f t="shared" si="66"/>
        <v>0</v>
      </c>
      <c r="AR82" s="341">
        <f t="shared" si="66"/>
        <v>0</v>
      </c>
      <c r="AS82" s="338">
        <f t="shared" si="66"/>
        <v>0</v>
      </c>
      <c r="AT82" s="338">
        <f t="shared" si="66"/>
        <v>0</v>
      </c>
      <c r="AU82" s="340">
        <f t="shared" si="66"/>
        <v>0</v>
      </c>
      <c r="AV82" s="341">
        <f t="shared" si="66"/>
        <v>0</v>
      </c>
      <c r="AW82" s="338">
        <f t="shared" si="66"/>
        <v>0</v>
      </c>
      <c r="AX82" s="338">
        <f t="shared" si="66"/>
        <v>0</v>
      </c>
      <c r="AY82" s="340">
        <f t="shared" si="66"/>
        <v>0</v>
      </c>
      <c r="AZ82" s="341">
        <f t="shared" si="66"/>
        <v>0</v>
      </c>
      <c r="BA82" s="338">
        <f t="shared" si="66"/>
        <v>0</v>
      </c>
      <c r="BB82" s="338">
        <f t="shared" si="66"/>
        <v>0</v>
      </c>
      <c r="BC82" s="340">
        <f t="shared" si="66"/>
        <v>0</v>
      </c>
      <c r="BD82" s="341">
        <f t="shared" si="66"/>
        <v>0</v>
      </c>
      <c r="BE82" s="338">
        <f t="shared" si="66"/>
        <v>0</v>
      </c>
      <c r="BF82" s="338">
        <f t="shared" si="66"/>
        <v>0</v>
      </c>
      <c r="BG82" s="340">
        <f t="shared" si="66"/>
        <v>0</v>
      </c>
      <c r="BH82" s="341">
        <f t="shared" si="66"/>
        <v>0</v>
      </c>
      <c r="BI82" s="338">
        <f t="shared" si="66"/>
        <v>0</v>
      </c>
      <c r="BJ82" s="338">
        <f t="shared" si="66"/>
        <v>0</v>
      </c>
      <c r="BK82" s="340">
        <f t="shared" si="66"/>
        <v>0</v>
      </c>
      <c r="BL82" s="341">
        <f t="shared" si="66"/>
        <v>0</v>
      </c>
      <c r="BM82" s="338">
        <f t="shared" si="66"/>
        <v>0</v>
      </c>
      <c r="BN82" s="338">
        <f t="shared" si="66"/>
        <v>0</v>
      </c>
      <c r="BO82" s="340">
        <f t="shared" si="66"/>
        <v>0</v>
      </c>
      <c r="BP82" s="341">
        <f t="shared" si="66"/>
        <v>0</v>
      </c>
      <c r="BQ82" s="338">
        <f t="shared" si="66"/>
        <v>0</v>
      </c>
      <c r="BR82" s="338">
        <f t="shared" si="66"/>
        <v>0</v>
      </c>
      <c r="BS82" s="340">
        <f t="shared" si="66"/>
        <v>0</v>
      </c>
      <c r="BT82" s="341">
        <f t="shared" si="66"/>
        <v>0</v>
      </c>
      <c r="BU82" s="338">
        <f t="shared" si="66"/>
        <v>0</v>
      </c>
      <c r="BV82" s="338">
        <f t="shared" si="66"/>
        <v>0</v>
      </c>
      <c r="BW82" s="340">
        <f t="shared" si="66"/>
        <v>0</v>
      </c>
      <c r="BX82" s="341">
        <f t="shared" ref="BX82:DC82" si="67">BX81+BT82</f>
        <v>0</v>
      </c>
      <c r="BY82" s="338">
        <f t="shared" si="67"/>
        <v>0</v>
      </c>
      <c r="BZ82" s="338">
        <f t="shared" si="67"/>
        <v>0</v>
      </c>
      <c r="CA82" s="340">
        <f t="shared" si="67"/>
        <v>0</v>
      </c>
      <c r="CB82" s="341">
        <f t="shared" si="67"/>
        <v>0</v>
      </c>
      <c r="CC82" s="338">
        <f t="shared" si="67"/>
        <v>0</v>
      </c>
      <c r="CD82" s="338">
        <f t="shared" si="67"/>
        <v>0</v>
      </c>
      <c r="CE82" s="340">
        <f t="shared" si="67"/>
        <v>0</v>
      </c>
      <c r="CF82" s="341">
        <f t="shared" si="67"/>
        <v>0</v>
      </c>
      <c r="CG82" s="338">
        <f t="shared" si="67"/>
        <v>0</v>
      </c>
      <c r="CH82" s="338">
        <f t="shared" si="67"/>
        <v>0</v>
      </c>
      <c r="CI82" s="340">
        <f t="shared" si="67"/>
        <v>0</v>
      </c>
      <c r="CJ82" s="341">
        <f t="shared" si="67"/>
        <v>0</v>
      </c>
      <c r="CK82" s="338">
        <f t="shared" si="67"/>
        <v>0</v>
      </c>
      <c r="CL82" s="338">
        <f t="shared" si="67"/>
        <v>0</v>
      </c>
      <c r="CM82" s="340">
        <f t="shared" si="67"/>
        <v>0</v>
      </c>
      <c r="CN82" s="341">
        <f t="shared" si="67"/>
        <v>0</v>
      </c>
      <c r="CO82" s="338">
        <f t="shared" si="67"/>
        <v>0</v>
      </c>
      <c r="CP82" s="338">
        <f t="shared" si="67"/>
        <v>0</v>
      </c>
      <c r="CQ82" s="340">
        <f t="shared" si="67"/>
        <v>0</v>
      </c>
      <c r="CR82" s="341">
        <f t="shared" si="67"/>
        <v>0</v>
      </c>
      <c r="CS82" s="338">
        <f t="shared" si="67"/>
        <v>0</v>
      </c>
      <c r="CT82" s="338">
        <f t="shared" si="67"/>
        <v>0</v>
      </c>
      <c r="CU82" s="340">
        <f t="shared" si="67"/>
        <v>0</v>
      </c>
      <c r="CV82" s="341">
        <f t="shared" si="67"/>
        <v>0</v>
      </c>
      <c r="CW82" s="338">
        <f t="shared" si="67"/>
        <v>0</v>
      </c>
      <c r="CX82" s="338">
        <f t="shared" si="67"/>
        <v>0</v>
      </c>
      <c r="CY82" s="340">
        <f t="shared" si="67"/>
        <v>0</v>
      </c>
      <c r="CZ82" s="341">
        <f t="shared" si="67"/>
        <v>0</v>
      </c>
      <c r="DA82" s="338">
        <f t="shared" si="67"/>
        <v>0</v>
      </c>
      <c r="DB82" s="338">
        <f t="shared" si="67"/>
        <v>0</v>
      </c>
      <c r="DC82" s="340">
        <f t="shared" si="67"/>
        <v>0</v>
      </c>
      <c r="DD82"/>
      <c r="DE82"/>
      <c r="DF82"/>
      <c r="DG82"/>
      <c r="DH82"/>
      <c r="DI82"/>
      <c r="DJ82"/>
      <c r="DK82"/>
    </row>
    <row r="83" spans="2:115" ht="12.75" customHeight="1">
      <c r="B83" s="288">
        <v>18</v>
      </c>
      <c r="C83" s="342" t="str">
        <f>[2]QCI!C32</f>
        <v>Aparelhos Hidr., Sanit., Eletr., Mecânicos</v>
      </c>
      <c r="D83" s="290" t="s">
        <v>1643</v>
      </c>
      <c r="E83" s="291" t="s">
        <v>1644</v>
      </c>
      <c r="F83" s="292">
        <f>CRONOFF!F33</f>
        <v>525644.79</v>
      </c>
      <c r="G83" s="293">
        <f>[3]CRONFF!G33</f>
        <v>0.16576698614956309</v>
      </c>
      <c r="H83" s="294"/>
      <c r="I83" s="295"/>
      <c r="J83" s="295"/>
      <c r="K83" s="296"/>
      <c r="L83" s="297">
        <f>[2]CronogFF!H34</f>
        <v>0</v>
      </c>
      <c r="M83" s="298">
        <f>L83*[2]QCI!$Y32*[2]QCI!$R32/100</f>
        <v>0</v>
      </c>
      <c r="N83" s="299">
        <f>L83/100*[2]QCI!$Y32*([2]QCI!$U32+[2]QCI!$W32)</f>
        <v>0</v>
      </c>
      <c r="O83" s="300">
        <f>M83+N83</f>
        <v>0</v>
      </c>
      <c r="P83" s="301">
        <f>[2]CronogFF!L34</f>
        <v>0</v>
      </c>
      <c r="Q83" s="302">
        <f>P83*[2]QCI!$Y32*[2]QCI!$R32/100</f>
        <v>0</v>
      </c>
      <c r="R83" s="302">
        <f>P83/100*[2]QCI!$Y32*([2]QCI!$U32+[2]QCI!$W32)</f>
        <v>0</v>
      </c>
      <c r="S83" s="303">
        <f>Q83+R83</f>
        <v>0</v>
      </c>
      <c r="T83" s="301">
        <f>[2]CronogFF!P34</f>
        <v>0</v>
      </c>
      <c r="U83" s="302">
        <f>T83*[2]QCI!$Y32*[2]QCI!$R32/100</f>
        <v>0</v>
      </c>
      <c r="V83" s="302">
        <f>T83/100*[2]QCI!$Y32*([2]QCI!$U32+[2]QCI!$W32)</f>
        <v>0</v>
      </c>
      <c r="W83" s="303">
        <f>U83+V83</f>
        <v>0</v>
      </c>
      <c r="X83" s="301">
        <f>[2]CronogFF!T34</f>
        <v>0</v>
      </c>
      <c r="Y83" s="302">
        <f>X83*[2]QCI!$Y32*[2]QCI!$R32/100</f>
        <v>0</v>
      </c>
      <c r="Z83" s="302">
        <f>X83/100*[2]QCI!$Y32*([2]QCI!$U32+[2]QCI!$W32)</f>
        <v>0</v>
      </c>
      <c r="AA83" s="303">
        <f>Y83+Z83</f>
        <v>0</v>
      </c>
      <c r="AB83" s="301">
        <f>[2]CronogFF!X34</f>
        <v>0</v>
      </c>
      <c r="AC83" s="302">
        <f>AB83*[2]QCI!$Y32*[2]QCI!$R32/100</f>
        <v>0</v>
      </c>
      <c r="AD83" s="302">
        <f>AB83/100*[2]QCI!$Y32*([2]QCI!$U32+[2]QCI!$W32)</f>
        <v>0</v>
      </c>
      <c r="AE83" s="303">
        <f>AC83+AD83</f>
        <v>0</v>
      </c>
      <c r="AF83" s="301">
        <f>[2]CronogFF!AB34</f>
        <v>0</v>
      </c>
      <c r="AG83" s="302">
        <f>AF83*[2]QCI!$Y32*[2]QCI!$R32/100</f>
        <v>0</v>
      </c>
      <c r="AH83" s="302">
        <f>AF83/100*[2]QCI!$Y32*([2]QCI!$U32+[2]QCI!$W32)</f>
        <v>0</v>
      </c>
      <c r="AI83" s="303">
        <f>AG83+AH83</f>
        <v>0</v>
      </c>
      <c r="AJ83" s="301">
        <f>[2]CronogFF!AF34</f>
        <v>0</v>
      </c>
      <c r="AK83" s="302">
        <f>AJ83*[2]QCI!$Y32*[2]QCI!$R32/100</f>
        <v>0</v>
      </c>
      <c r="AL83" s="302">
        <f>AJ83/100*[2]QCI!$Y32*([2]QCI!$U32+[2]QCI!$W32)</f>
        <v>0</v>
      </c>
      <c r="AM83" s="303">
        <f>AK83+AL83</f>
        <v>0</v>
      </c>
      <c r="AN83" s="301">
        <f>[2]CronogFF!AJ34</f>
        <v>0</v>
      </c>
      <c r="AO83" s="302">
        <f>AN83*[2]QCI!$Y32*[2]QCI!$R32/100</f>
        <v>0</v>
      </c>
      <c r="AP83" s="302">
        <f>AN83/100*[2]QCI!$Y32*([2]QCI!$U32+[2]QCI!$W32)</f>
        <v>0</v>
      </c>
      <c r="AQ83" s="303">
        <f>AO83+AP83</f>
        <v>0</v>
      </c>
      <c r="AR83" s="301">
        <f>[2]CronogFF!AN34</f>
        <v>0</v>
      </c>
      <c r="AS83" s="302">
        <f>AR83*[2]QCI!$Y32*[2]QCI!$R32/100</f>
        <v>0</v>
      </c>
      <c r="AT83" s="302">
        <f>AR83/100*[2]QCI!$Y32*([2]QCI!$U32+[2]QCI!$W32)</f>
        <v>0</v>
      </c>
      <c r="AU83" s="303">
        <f>AS83+AT83</f>
        <v>0</v>
      </c>
      <c r="AV83" s="301">
        <f>[2]CronogFF!AR34</f>
        <v>0</v>
      </c>
      <c r="AW83" s="302">
        <f>AV83*[2]QCI!$Y32*[2]QCI!$R32/100</f>
        <v>0</v>
      </c>
      <c r="AX83" s="302">
        <f>AV83/100*[2]QCI!$Y32*([2]QCI!$U32+[2]QCI!$W32)</f>
        <v>0</v>
      </c>
      <c r="AY83" s="303">
        <f>AW83+AX83</f>
        <v>0</v>
      </c>
      <c r="AZ83" s="301">
        <f>[2]CronogFF!AV34</f>
        <v>0</v>
      </c>
      <c r="BA83" s="302">
        <f>AZ83*[2]QCI!$Y32*[2]QCI!$R32/100</f>
        <v>0</v>
      </c>
      <c r="BB83" s="302">
        <f>AZ83/100*[2]QCI!$Y32*([2]QCI!$U32+[2]QCI!$W32)</f>
        <v>0</v>
      </c>
      <c r="BC83" s="303">
        <f>BA83+BB83</f>
        <v>0</v>
      </c>
      <c r="BD83" s="301">
        <f>[2]CronogFF!AZ34</f>
        <v>0</v>
      </c>
      <c r="BE83" s="302">
        <f>BD83*[2]QCI!$Y32*[2]QCI!$R32/100</f>
        <v>0</v>
      </c>
      <c r="BF83" s="302">
        <f>BD83/100*[2]QCI!$Y32*([2]QCI!$U32+[2]QCI!$W32)</f>
        <v>0</v>
      </c>
      <c r="BG83" s="303">
        <f>BE83+BF83</f>
        <v>0</v>
      </c>
      <c r="BH83" s="301">
        <f>[2]CronogFF!BD34</f>
        <v>0</v>
      </c>
      <c r="BI83" s="302">
        <f>BH83*[2]QCI!$Y32*[2]QCI!$R32/100</f>
        <v>0</v>
      </c>
      <c r="BJ83" s="302">
        <f>BH83/100*[2]QCI!$Y32*([2]QCI!$U32+[2]QCI!$W32)</f>
        <v>0</v>
      </c>
      <c r="BK83" s="303">
        <f>BI83+BJ83</f>
        <v>0</v>
      </c>
      <c r="BL83" s="301">
        <f>[2]CronogFF!BH34</f>
        <v>0</v>
      </c>
      <c r="BM83" s="302">
        <f>BL83*[2]QCI!$Y32*[2]QCI!$R32/100</f>
        <v>0</v>
      </c>
      <c r="BN83" s="302">
        <f>BL83/100*[2]QCI!$Y32*([2]QCI!$U32+[2]QCI!$W32)</f>
        <v>0</v>
      </c>
      <c r="BO83" s="303">
        <f>BM83+BN83</f>
        <v>0</v>
      </c>
      <c r="BP83" s="301">
        <f>[2]CronogFF!BL34</f>
        <v>0</v>
      </c>
      <c r="BQ83" s="302">
        <f>BP83*[2]QCI!$Y32*[2]QCI!$R32/100</f>
        <v>0</v>
      </c>
      <c r="BR83" s="302">
        <f>BP83/100*[2]QCI!$Y32*([2]QCI!$U32+[2]QCI!$W32)</f>
        <v>0</v>
      </c>
      <c r="BS83" s="303">
        <f>BQ83+BR83</f>
        <v>0</v>
      </c>
      <c r="BT83" s="301">
        <f>[2]CronogFF!BP34</f>
        <v>0</v>
      </c>
      <c r="BU83" s="302">
        <f>BT83*[2]QCI!$Y32*[2]QCI!$R32/100</f>
        <v>0</v>
      </c>
      <c r="BV83" s="302">
        <f>BT83/100*[2]QCI!$Y32*([2]QCI!$U32+[2]QCI!$W32)</f>
        <v>0</v>
      </c>
      <c r="BW83" s="303">
        <f>BU83+BV83</f>
        <v>0</v>
      </c>
      <c r="BX83" s="301">
        <f>[2]CronogFF!BT34</f>
        <v>0</v>
      </c>
      <c r="BY83" s="302">
        <f>BX83*[2]QCI!$Y32*[2]QCI!$R32/100</f>
        <v>0</v>
      </c>
      <c r="BZ83" s="302">
        <f>BX83/100*[2]QCI!$Y32*([2]QCI!$U32+[2]QCI!$W32)</f>
        <v>0</v>
      </c>
      <c r="CA83" s="303">
        <f>BY83+BZ83</f>
        <v>0</v>
      </c>
      <c r="CB83" s="301">
        <f>[2]CronogFF!BX34</f>
        <v>0</v>
      </c>
      <c r="CC83" s="302">
        <f>CB83*[2]QCI!$Y32*[2]QCI!$R32/100</f>
        <v>0</v>
      </c>
      <c r="CD83" s="302">
        <f>CB83/100*[2]QCI!$Y32*([2]QCI!$U32+[2]QCI!$W32)</f>
        <v>0</v>
      </c>
      <c r="CE83" s="303">
        <f>CC83+CD83</f>
        <v>0</v>
      </c>
      <c r="CF83" s="301">
        <f>[2]CronogFF!CB34</f>
        <v>0</v>
      </c>
      <c r="CG83" s="302">
        <f>CF83*[2]QCI!$Y32*[2]QCI!$R32/100</f>
        <v>0</v>
      </c>
      <c r="CH83" s="302">
        <f>CF83/100*[2]QCI!$Y32*([2]QCI!$U32+[2]QCI!$W32)</f>
        <v>0</v>
      </c>
      <c r="CI83" s="303">
        <f>CG83+CH83</f>
        <v>0</v>
      </c>
      <c r="CJ83" s="301">
        <f>[2]CronogFF!CF34</f>
        <v>0</v>
      </c>
      <c r="CK83" s="302">
        <f>CJ83*[2]QCI!$Y32*[2]QCI!$R32/100</f>
        <v>0</v>
      </c>
      <c r="CL83" s="302">
        <f>CJ83/100*[2]QCI!$Y32*([2]QCI!$U32+[2]QCI!$W32)</f>
        <v>0</v>
      </c>
      <c r="CM83" s="303">
        <f>CK83+CL83</f>
        <v>0</v>
      </c>
      <c r="CN83" s="301">
        <f>[2]CronogFF!CJ34</f>
        <v>0</v>
      </c>
      <c r="CO83" s="302">
        <f>CN83*[2]QCI!$Y32*[2]QCI!$R32/100</f>
        <v>0</v>
      </c>
      <c r="CP83" s="302">
        <f>CN83/100*[2]QCI!$Y32*([2]QCI!$U32+[2]QCI!$W32)</f>
        <v>0</v>
      </c>
      <c r="CQ83" s="303">
        <f>CO83+CP83</f>
        <v>0</v>
      </c>
      <c r="CR83" s="301">
        <f>[2]CronogFF!CN34</f>
        <v>0</v>
      </c>
      <c r="CS83" s="302">
        <f>CR83*[2]QCI!$Y32*[2]QCI!$R32/100</f>
        <v>0</v>
      </c>
      <c r="CT83" s="302">
        <f>CR83/100*[2]QCI!$Y32*([2]QCI!$U32+[2]QCI!$W32)</f>
        <v>0</v>
      </c>
      <c r="CU83" s="303">
        <f>CS83+CT83</f>
        <v>0</v>
      </c>
      <c r="CV83" s="301">
        <f>[2]CronogFF!CR34</f>
        <v>0</v>
      </c>
      <c r="CW83" s="302">
        <f>CV83*[2]QCI!$Y32*[2]QCI!$R32/100</f>
        <v>0</v>
      </c>
      <c r="CX83" s="302">
        <f>CV83/100*[2]QCI!$Y32*([2]QCI!$U32+[2]QCI!$W32)</f>
        <v>0</v>
      </c>
      <c r="CY83" s="303">
        <f>CW83+CX83</f>
        <v>0</v>
      </c>
      <c r="CZ83" s="301">
        <f>[2]CronogFF!CV34</f>
        <v>0</v>
      </c>
      <c r="DA83" s="302">
        <f>CZ83*[2]QCI!$Y32*[2]QCI!$R32/100</f>
        <v>0</v>
      </c>
      <c r="DB83" s="302">
        <f>CZ83/100*[2]QCI!$Y32*([2]QCI!$U32+[2]QCI!$W32)</f>
        <v>0</v>
      </c>
      <c r="DC83" s="303">
        <f>DA83+DB83</f>
        <v>0</v>
      </c>
      <c r="DD83"/>
      <c r="DE83"/>
      <c r="DF83"/>
      <c r="DG83"/>
      <c r="DH83"/>
      <c r="DI83"/>
      <c r="DJ83"/>
      <c r="DK83"/>
    </row>
    <row r="84" spans="2:115" ht="12.75" customHeight="1">
      <c r="B84" s="304"/>
      <c r="C84" s="305"/>
      <c r="D84" s="306" t="s">
        <v>1643</v>
      </c>
      <c r="E84" s="307" t="s">
        <v>1645</v>
      </c>
      <c r="F84" s="308">
        <f>IF(F85&lt;&gt;0,F83-F85,0)</f>
        <v>0</v>
      </c>
      <c r="G84" s="309"/>
      <c r="H84" s="310"/>
      <c r="I84" s="311"/>
      <c r="J84" s="311"/>
      <c r="K84" s="312"/>
      <c r="L84" s="313">
        <f t="shared" ref="L84:BW84" si="68">L83+H84</f>
        <v>0</v>
      </c>
      <c r="M84" s="313">
        <f t="shared" si="68"/>
        <v>0</v>
      </c>
      <c r="N84" s="314">
        <f t="shared" si="68"/>
        <v>0</v>
      </c>
      <c r="O84" s="315">
        <f t="shared" si="68"/>
        <v>0</v>
      </c>
      <c r="P84" s="316">
        <f t="shared" si="68"/>
        <v>0</v>
      </c>
      <c r="Q84" s="317">
        <f t="shared" si="68"/>
        <v>0</v>
      </c>
      <c r="R84" s="318">
        <f t="shared" si="68"/>
        <v>0</v>
      </c>
      <c r="S84" s="319">
        <f t="shared" si="68"/>
        <v>0</v>
      </c>
      <c r="T84" s="316">
        <f t="shared" si="68"/>
        <v>0</v>
      </c>
      <c r="U84" s="317">
        <f t="shared" si="68"/>
        <v>0</v>
      </c>
      <c r="V84" s="318">
        <f t="shared" si="68"/>
        <v>0</v>
      </c>
      <c r="W84" s="319">
        <f t="shared" si="68"/>
        <v>0</v>
      </c>
      <c r="X84" s="316">
        <f t="shared" si="68"/>
        <v>0</v>
      </c>
      <c r="Y84" s="317">
        <f t="shared" si="68"/>
        <v>0</v>
      </c>
      <c r="Z84" s="318">
        <f t="shared" si="68"/>
        <v>0</v>
      </c>
      <c r="AA84" s="319">
        <f t="shared" si="68"/>
        <v>0</v>
      </c>
      <c r="AB84" s="316">
        <f t="shared" si="68"/>
        <v>0</v>
      </c>
      <c r="AC84" s="317">
        <f t="shared" si="68"/>
        <v>0</v>
      </c>
      <c r="AD84" s="318">
        <f t="shared" si="68"/>
        <v>0</v>
      </c>
      <c r="AE84" s="319">
        <f t="shared" si="68"/>
        <v>0</v>
      </c>
      <c r="AF84" s="316">
        <f t="shared" si="68"/>
        <v>0</v>
      </c>
      <c r="AG84" s="317">
        <f t="shared" si="68"/>
        <v>0</v>
      </c>
      <c r="AH84" s="318">
        <f t="shared" si="68"/>
        <v>0</v>
      </c>
      <c r="AI84" s="319">
        <f t="shared" si="68"/>
        <v>0</v>
      </c>
      <c r="AJ84" s="316">
        <f t="shared" si="68"/>
        <v>0</v>
      </c>
      <c r="AK84" s="317">
        <f t="shared" si="68"/>
        <v>0</v>
      </c>
      <c r="AL84" s="318">
        <f t="shared" si="68"/>
        <v>0</v>
      </c>
      <c r="AM84" s="319">
        <f t="shared" si="68"/>
        <v>0</v>
      </c>
      <c r="AN84" s="316">
        <f t="shared" si="68"/>
        <v>0</v>
      </c>
      <c r="AO84" s="317">
        <f t="shared" si="68"/>
        <v>0</v>
      </c>
      <c r="AP84" s="318">
        <f t="shared" si="68"/>
        <v>0</v>
      </c>
      <c r="AQ84" s="319">
        <f t="shared" si="68"/>
        <v>0</v>
      </c>
      <c r="AR84" s="316">
        <f t="shared" si="68"/>
        <v>0</v>
      </c>
      <c r="AS84" s="317">
        <f t="shared" si="68"/>
        <v>0</v>
      </c>
      <c r="AT84" s="318">
        <f t="shared" si="68"/>
        <v>0</v>
      </c>
      <c r="AU84" s="319">
        <f t="shared" si="68"/>
        <v>0</v>
      </c>
      <c r="AV84" s="316">
        <f t="shared" si="68"/>
        <v>0</v>
      </c>
      <c r="AW84" s="317">
        <f t="shared" si="68"/>
        <v>0</v>
      </c>
      <c r="AX84" s="318">
        <f t="shared" si="68"/>
        <v>0</v>
      </c>
      <c r="AY84" s="319">
        <f t="shared" si="68"/>
        <v>0</v>
      </c>
      <c r="AZ84" s="316">
        <f t="shared" si="68"/>
        <v>0</v>
      </c>
      <c r="BA84" s="317">
        <f t="shared" si="68"/>
        <v>0</v>
      </c>
      <c r="BB84" s="318">
        <f t="shared" si="68"/>
        <v>0</v>
      </c>
      <c r="BC84" s="319">
        <f t="shared" si="68"/>
        <v>0</v>
      </c>
      <c r="BD84" s="316">
        <f t="shared" si="68"/>
        <v>0</v>
      </c>
      <c r="BE84" s="317">
        <f t="shared" si="68"/>
        <v>0</v>
      </c>
      <c r="BF84" s="318">
        <f t="shared" si="68"/>
        <v>0</v>
      </c>
      <c r="BG84" s="319">
        <f t="shared" si="68"/>
        <v>0</v>
      </c>
      <c r="BH84" s="316">
        <f t="shared" si="68"/>
        <v>0</v>
      </c>
      <c r="BI84" s="317">
        <f t="shared" si="68"/>
        <v>0</v>
      </c>
      <c r="BJ84" s="318">
        <f t="shared" si="68"/>
        <v>0</v>
      </c>
      <c r="BK84" s="319">
        <f t="shared" si="68"/>
        <v>0</v>
      </c>
      <c r="BL84" s="316">
        <f t="shared" si="68"/>
        <v>0</v>
      </c>
      <c r="BM84" s="317">
        <f t="shared" si="68"/>
        <v>0</v>
      </c>
      <c r="BN84" s="318">
        <f t="shared" si="68"/>
        <v>0</v>
      </c>
      <c r="BO84" s="319">
        <f t="shared" si="68"/>
        <v>0</v>
      </c>
      <c r="BP84" s="316">
        <f t="shared" si="68"/>
        <v>0</v>
      </c>
      <c r="BQ84" s="317">
        <f t="shared" si="68"/>
        <v>0</v>
      </c>
      <c r="BR84" s="318">
        <f t="shared" si="68"/>
        <v>0</v>
      </c>
      <c r="BS84" s="319">
        <f t="shared" si="68"/>
        <v>0</v>
      </c>
      <c r="BT84" s="316">
        <f t="shared" si="68"/>
        <v>0</v>
      </c>
      <c r="BU84" s="317">
        <f t="shared" si="68"/>
        <v>0</v>
      </c>
      <c r="BV84" s="318">
        <f t="shared" si="68"/>
        <v>0</v>
      </c>
      <c r="BW84" s="319">
        <f t="shared" si="68"/>
        <v>0</v>
      </c>
      <c r="BX84" s="316">
        <f t="shared" ref="BX84:DC84" si="69">BX83+BT84</f>
        <v>0</v>
      </c>
      <c r="BY84" s="317">
        <f t="shared" si="69"/>
        <v>0</v>
      </c>
      <c r="BZ84" s="318">
        <f t="shared" si="69"/>
        <v>0</v>
      </c>
      <c r="CA84" s="319">
        <f t="shared" si="69"/>
        <v>0</v>
      </c>
      <c r="CB84" s="316">
        <f t="shared" si="69"/>
        <v>0</v>
      </c>
      <c r="CC84" s="317">
        <f t="shared" si="69"/>
        <v>0</v>
      </c>
      <c r="CD84" s="318">
        <f t="shared" si="69"/>
        <v>0</v>
      </c>
      <c r="CE84" s="319">
        <f t="shared" si="69"/>
        <v>0</v>
      </c>
      <c r="CF84" s="316">
        <f t="shared" si="69"/>
        <v>0</v>
      </c>
      <c r="CG84" s="317">
        <f t="shared" si="69"/>
        <v>0</v>
      </c>
      <c r="CH84" s="318">
        <f t="shared" si="69"/>
        <v>0</v>
      </c>
      <c r="CI84" s="319">
        <f t="shared" si="69"/>
        <v>0</v>
      </c>
      <c r="CJ84" s="316">
        <f t="shared" si="69"/>
        <v>0</v>
      </c>
      <c r="CK84" s="317">
        <f t="shared" si="69"/>
        <v>0</v>
      </c>
      <c r="CL84" s="318">
        <f t="shared" si="69"/>
        <v>0</v>
      </c>
      <c r="CM84" s="319">
        <f t="shared" si="69"/>
        <v>0</v>
      </c>
      <c r="CN84" s="316">
        <f t="shared" si="69"/>
        <v>0</v>
      </c>
      <c r="CO84" s="317">
        <f t="shared" si="69"/>
        <v>0</v>
      </c>
      <c r="CP84" s="318">
        <f t="shared" si="69"/>
        <v>0</v>
      </c>
      <c r="CQ84" s="319">
        <f t="shared" si="69"/>
        <v>0</v>
      </c>
      <c r="CR84" s="316">
        <f t="shared" si="69"/>
        <v>0</v>
      </c>
      <c r="CS84" s="317">
        <f t="shared" si="69"/>
        <v>0</v>
      </c>
      <c r="CT84" s="318">
        <f t="shared" si="69"/>
        <v>0</v>
      </c>
      <c r="CU84" s="319">
        <f t="shared" si="69"/>
        <v>0</v>
      </c>
      <c r="CV84" s="316">
        <f t="shared" si="69"/>
        <v>0</v>
      </c>
      <c r="CW84" s="317">
        <f t="shared" si="69"/>
        <v>0</v>
      </c>
      <c r="CX84" s="318">
        <f t="shared" si="69"/>
        <v>0</v>
      </c>
      <c r="CY84" s="319">
        <f t="shared" si="69"/>
        <v>0</v>
      </c>
      <c r="CZ84" s="316">
        <f t="shared" si="69"/>
        <v>0</v>
      </c>
      <c r="DA84" s="317">
        <f t="shared" si="69"/>
        <v>0</v>
      </c>
      <c r="DB84" s="318">
        <f t="shared" si="69"/>
        <v>0</v>
      </c>
      <c r="DC84" s="319">
        <f t="shared" si="69"/>
        <v>0</v>
      </c>
      <c r="DD84"/>
      <c r="DE84"/>
      <c r="DF84"/>
      <c r="DG84"/>
      <c r="DH84"/>
      <c r="DI84"/>
      <c r="DJ84"/>
      <c r="DK84"/>
    </row>
    <row r="85" spans="2:115" ht="12.75" customHeight="1">
      <c r="B85" s="304"/>
      <c r="C85" s="305"/>
      <c r="D85" s="320" t="s">
        <v>1646</v>
      </c>
      <c r="E85" s="321" t="s">
        <v>1647</v>
      </c>
      <c r="F85" s="322"/>
      <c r="G85" s="323">
        <f>IF(F85=0,0,F85/F$91)</f>
        <v>0</v>
      </c>
      <c r="H85" s="324"/>
      <c r="I85" s="325"/>
      <c r="J85" s="325"/>
      <c r="K85" s="326"/>
      <c r="L85" s="327">
        <f>IF(O85&lt;&gt;0,(O85/$F85)*100,0)</f>
        <v>0</v>
      </c>
      <c r="M85" s="327">
        <f>ROUND(O85*[2]QCI!$R$15,2)</f>
        <v>0</v>
      </c>
      <c r="N85" s="328">
        <f>O85-M85</f>
        <v>0</v>
      </c>
      <c r="O85" s="329"/>
      <c r="P85" s="330">
        <f>IF(S85&lt;&gt;0,(S85/$F85)*100,0)</f>
        <v>0</v>
      </c>
      <c r="Q85" s="327">
        <f>ROUND(S85*[2]QCI!$R$15,2)</f>
        <v>0</v>
      </c>
      <c r="R85" s="327">
        <f>S85-Q85</f>
        <v>0</v>
      </c>
      <c r="S85" s="329"/>
      <c r="T85" s="330">
        <f>IF(W85&lt;&gt;0,(W85/$F85)*100,0)</f>
        <v>0</v>
      </c>
      <c r="U85" s="327">
        <f>ROUND(W85*[2]QCI!$R$15,2)</f>
        <v>0</v>
      </c>
      <c r="V85" s="327">
        <f>W85-U85</f>
        <v>0</v>
      </c>
      <c r="W85" s="329"/>
      <c r="X85" s="330">
        <f>IF(AA85&lt;&gt;0,(AA85/$F85)*100,0)</f>
        <v>0</v>
      </c>
      <c r="Y85" s="327">
        <f>ROUND(AA85*[2]QCI!$R$15,2)</f>
        <v>0</v>
      </c>
      <c r="Z85" s="327">
        <f>AA85-Y85</f>
        <v>0</v>
      </c>
      <c r="AA85" s="329"/>
      <c r="AB85" s="330">
        <f>IF(AE85&lt;&gt;0,(AE85/$F85)*100,0)</f>
        <v>0</v>
      </c>
      <c r="AC85" s="327">
        <f>ROUND(AE85*[2]QCI!$R$15,2)</f>
        <v>0</v>
      </c>
      <c r="AD85" s="327">
        <f>AE85-AC85</f>
        <v>0</v>
      </c>
      <c r="AE85" s="329"/>
      <c r="AF85" s="330">
        <f>IF(AI85&lt;&gt;0,(AI85/$F85)*100,0)</f>
        <v>0</v>
      </c>
      <c r="AG85" s="327">
        <f>ROUND(AI85*[2]QCI!$R$15,2)</f>
        <v>0</v>
      </c>
      <c r="AH85" s="327">
        <f>AI85-AG85</f>
        <v>0</v>
      </c>
      <c r="AI85" s="329"/>
      <c r="AJ85" s="330">
        <f>IF(AM85&lt;&gt;0,(AM85/$F85)*100,0)</f>
        <v>0</v>
      </c>
      <c r="AK85" s="327">
        <f>ROUND(AM85*[2]QCI!$R$15,2)</f>
        <v>0</v>
      </c>
      <c r="AL85" s="327">
        <f>AM85-AK85</f>
        <v>0</v>
      </c>
      <c r="AM85" s="329"/>
      <c r="AN85" s="330">
        <f>IF(AQ85&lt;&gt;0,(AQ85/$F85)*100,0)</f>
        <v>0</v>
      </c>
      <c r="AO85" s="327">
        <f>ROUND(AQ85*[2]QCI!$R$15,2)</f>
        <v>0</v>
      </c>
      <c r="AP85" s="327">
        <f>AQ85-AO85</f>
        <v>0</v>
      </c>
      <c r="AQ85" s="329"/>
      <c r="AR85" s="330">
        <f>IF(AU85&lt;&gt;0,(AU85/$F85)*100,0)</f>
        <v>0</v>
      </c>
      <c r="AS85" s="327">
        <f>ROUND(AU85*[2]QCI!$R$15,2)</f>
        <v>0</v>
      </c>
      <c r="AT85" s="327">
        <f>AU85-AS85</f>
        <v>0</v>
      </c>
      <c r="AU85" s="329"/>
      <c r="AV85" s="330">
        <f>IF(AY85&lt;&gt;0,(AY85/$F85)*100,0)</f>
        <v>0</v>
      </c>
      <c r="AW85" s="327">
        <f>ROUND(AY85*[2]QCI!$R$15,2)</f>
        <v>0</v>
      </c>
      <c r="AX85" s="327">
        <f>AY85-AW85</f>
        <v>0</v>
      </c>
      <c r="AY85" s="329"/>
      <c r="AZ85" s="330">
        <f>IF(BC85&lt;&gt;0,(BC85/$F85)*100,0)</f>
        <v>0</v>
      </c>
      <c r="BA85" s="327">
        <f>ROUND(BC85*[2]QCI!$R$15,2)</f>
        <v>0</v>
      </c>
      <c r="BB85" s="327">
        <f>BC85-BA85</f>
        <v>0</v>
      </c>
      <c r="BC85" s="329"/>
      <c r="BD85" s="330">
        <f>IF(BG85&lt;&gt;0,(BG85/$F85)*100,0)</f>
        <v>0</v>
      </c>
      <c r="BE85" s="327">
        <f>ROUND(BG85*[2]QCI!$R$15,2)</f>
        <v>0</v>
      </c>
      <c r="BF85" s="327">
        <f>BG85-BE85</f>
        <v>0</v>
      </c>
      <c r="BG85" s="329"/>
      <c r="BH85" s="330">
        <f>IF(BK85&lt;&gt;0,(BK85/$F85)*100,0)</f>
        <v>0</v>
      </c>
      <c r="BI85" s="327">
        <f>ROUND(BK85*[2]QCI!$R$15,2)</f>
        <v>0</v>
      </c>
      <c r="BJ85" s="327">
        <f>BK85-BI85</f>
        <v>0</v>
      </c>
      <c r="BK85" s="329"/>
      <c r="BL85" s="330">
        <f>IF(BO85&lt;&gt;0,(BO85/$F85)*100,0)</f>
        <v>0</v>
      </c>
      <c r="BM85" s="327">
        <f>ROUND(BO85*[2]QCI!$R$15,2)</f>
        <v>0</v>
      </c>
      <c r="BN85" s="327">
        <f>BO85-BM85</f>
        <v>0</v>
      </c>
      <c r="BO85" s="329"/>
      <c r="BP85" s="330">
        <f>IF(BS85&lt;&gt;0,(BS85/$F85)*100,0)</f>
        <v>0</v>
      </c>
      <c r="BQ85" s="327">
        <f>ROUND(BS85*[2]QCI!$R$15,2)</f>
        <v>0</v>
      </c>
      <c r="BR85" s="327">
        <f>BS85-BQ85</f>
        <v>0</v>
      </c>
      <c r="BS85" s="329"/>
      <c r="BT85" s="330">
        <f>IF(BW85&lt;&gt;0,(BW85/$F85)*100,0)</f>
        <v>0</v>
      </c>
      <c r="BU85" s="327">
        <f>ROUND(BW85*[2]QCI!$R$15,2)</f>
        <v>0</v>
      </c>
      <c r="BV85" s="327">
        <f>BW85-BU85</f>
        <v>0</v>
      </c>
      <c r="BW85" s="329"/>
      <c r="BX85" s="330">
        <f>IF(CA85&lt;&gt;0,(CA85/$F85)*100,0)</f>
        <v>0</v>
      </c>
      <c r="BY85" s="327">
        <f>ROUND(CA85*[2]QCI!$R$15,2)</f>
        <v>0</v>
      </c>
      <c r="BZ85" s="327">
        <f>CA85-BY85</f>
        <v>0</v>
      </c>
      <c r="CA85" s="329"/>
      <c r="CB85" s="330">
        <f>IF(CE85&lt;&gt;0,(CE85/$F85)*100,0)</f>
        <v>0</v>
      </c>
      <c r="CC85" s="327">
        <f>ROUND(CE85*[2]QCI!$R$15,2)</f>
        <v>0</v>
      </c>
      <c r="CD85" s="327">
        <f>CE85-CC85</f>
        <v>0</v>
      </c>
      <c r="CE85" s="329"/>
      <c r="CF85" s="330">
        <f>IF(CI85&lt;&gt;0,(CI85/$F85)*100,0)</f>
        <v>0</v>
      </c>
      <c r="CG85" s="327">
        <f>ROUND(CI85*[2]QCI!$R$15,2)</f>
        <v>0</v>
      </c>
      <c r="CH85" s="327">
        <f>CI85-CG85</f>
        <v>0</v>
      </c>
      <c r="CI85" s="329"/>
      <c r="CJ85" s="330">
        <f>IF(CM85&lt;&gt;0,(CM85/$F85)*100,0)</f>
        <v>0</v>
      </c>
      <c r="CK85" s="327">
        <f>ROUND(CM85*[2]QCI!$R$15,2)</f>
        <v>0</v>
      </c>
      <c r="CL85" s="327">
        <f>CM85-CK85</f>
        <v>0</v>
      </c>
      <c r="CM85" s="329"/>
      <c r="CN85" s="330">
        <f>IF(CQ85&lt;&gt;0,(CQ85/$F85)*100,0)</f>
        <v>0</v>
      </c>
      <c r="CO85" s="327">
        <f>ROUND(CQ85*[2]QCI!$R$15,2)</f>
        <v>0</v>
      </c>
      <c r="CP85" s="327">
        <f>CQ85-CO85</f>
        <v>0</v>
      </c>
      <c r="CQ85" s="329"/>
      <c r="CR85" s="330">
        <f>IF(CU85&lt;&gt;0,(CU85/$F85)*100,0)</f>
        <v>0</v>
      </c>
      <c r="CS85" s="327">
        <f>ROUND(CU85*[2]QCI!$R$15,2)</f>
        <v>0</v>
      </c>
      <c r="CT85" s="327">
        <f>CU85-CS85</f>
        <v>0</v>
      </c>
      <c r="CU85" s="329"/>
      <c r="CV85" s="330">
        <f>IF(CY85&lt;&gt;0,(CY85/$F85)*100,0)</f>
        <v>0</v>
      </c>
      <c r="CW85" s="327">
        <f>ROUND(CY85*[2]QCI!$R$15,2)</f>
        <v>0</v>
      </c>
      <c r="CX85" s="327">
        <f>CY85-CW85</f>
        <v>0</v>
      </c>
      <c r="CY85" s="329"/>
      <c r="CZ85" s="330">
        <f>IF(DC85&lt;&gt;0,(DC85/$F85)*100,0)</f>
        <v>0</v>
      </c>
      <c r="DA85" s="327">
        <f>ROUND(DC85*[2]QCI!$R$15,2)</f>
        <v>0</v>
      </c>
      <c r="DB85" s="327">
        <f>DC85-DA85</f>
        <v>0</v>
      </c>
      <c r="DC85" s="329"/>
      <c r="DD85"/>
      <c r="DE85"/>
      <c r="DF85"/>
      <c r="DG85"/>
      <c r="DH85"/>
      <c r="DI85"/>
      <c r="DJ85"/>
      <c r="DK85"/>
    </row>
    <row r="86" spans="2:115" ht="12.75" customHeight="1">
      <c r="B86" s="343"/>
      <c r="C86" s="305"/>
      <c r="D86" s="331" t="s">
        <v>1648</v>
      </c>
      <c r="E86" s="332" t="s">
        <v>1649</v>
      </c>
      <c r="F86" s="333">
        <f>IF(F85=0,F83,F85)</f>
        <v>525644.79</v>
      </c>
      <c r="G86" s="334"/>
      <c r="H86" s="335"/>
      <c r="I86" s="336"/>
      <c r="J86" s="336"/>
      <c r="K86" s="337"/>
      <c r="L86" s="338">
        <f t="shared" ref="L86:BW86" si="70">L85+H86</f>
        <v>0</v>
      </c>
      <c r="M86" s="338">
        <f t="shared" si="70"/>
        <v>0</v>
      </c>
      <c r="N86" s="339">
        <f t="shared" si="70"/>
        <v>0</v>
      </c>
      <c r="O86" s="340">
        <f t="shared" si="70"/>
        <v>0</v>
      </c>
      <c r="P86" s="341">
        <f t="shared" si="70"/>
        <v>0</v>
      </c>
      <c r="Q86" s="338">
        <f t="shared" si="70"/>
        <v>0</v>
      </c>
      <c r="R86" s="338">
        <f t="shared" si="70"/>
        <v>0</v>
      </c>
      <c r="S86" s="340">
        <f t="shared" si="70"/>
        <v>0</v>
      </c>
      <c r="T86" s="341">
        <f t="shared" si="70"/>
        <v>0</v>
      </c>
      <c r="U86" s="338">
        <f t="shared" si="70"/>
        <v>0</v>
      </c>
      <c r="V86" s="338">
        <f t="shared" si="70"/>
        <v>0</v>
      </c>
      <c r="W86" s="340">
        <f t="shared" si="70"/>
        <v>0</v>
      </c>
      <c r="X86" s="341">
        <f t="shared" si="70"/>
        <v>0</v>
      </c>
      <c r="Y86" s="338">
        <f t="shared" si="70"/>
        <v>0</v>
      </c>
      <c r="Z86" s="338">
        <f t="shared" si="70"/>
        <v>0</v>
      </c>
      <c r="AA86" s="340">
        <f t="shared" si="70"/>
        <v>0</v>
      </c>
      <c r="AB86" s="341">
        <f t="shared" si="70"/>
        <v>0</v>
      </c>
      <c r="AC86" s="338">
        <f t="shared" si="70"/>
        <v>0</v>
      </c>
      <c r="AD86" s="338">
        <f t="shared" si="70"/>
        <v>0</v>
      </c>
      <c r="AE86" s="340">
        <f t="shared" si="70"/>
        <v>0</v>
      </c>
      <c r="AF86" s="341">
        <f t="shared" si="70"/>
        <v>0</v>
      </c>
      <c r="AG86" s="338">
        <f t="shared" si="70"/>
        <v>0</v>
      </c>
      <c r="AH86" s="338">
        <f t="shared" si="70"/>
        <v>0</v>
      </c>
      <c r="AI86" s="340">
        <f t="shared" si="70"/>
        <v>0</v>
      </c>
      <c r="AJ86" s="341">
        <f t="shared" si="70"/>
        <v>0</v>
      </c>
      <c r="AK86" s="338">
        <f t="shared" si="70"/>
        <v>0</v>
      </c>
      <c r="AL86" s="338">
        <f t="shared" si="70"/>
        <v>0</v>
      </c>
      <c r="AM86" s="340">
        <f t="shared" si="70"/>
        <v>0</v>
      </c>
      <c r="AN86" s="341">
        <f t="shared" si="70"/>
        <v>0</v>
      </c>
      <c r="AO86" s="338">
        <f t="shared" si="70"/>
        <v>0</v>
      </c>
      <c r="AP86" s="338">
        <f t="shared" si="70"/>
        <v>0</v>
      </c>
      <c r="AQ86" s="340">
        <f t="shared" si="70"/>
        <v>0</v>
      </c>
      <c r="AR86" s="341">
        <f t="shared" si="70"/>
        <v>0</v>
      </c>
      <c r="AS86" s="338">
        <f t="shared" si="70"/>
        <v>0</v>
      </c>
      <c r="AT86" s="338">
        <f t="shared" si="70"/>
        <v>0</v>
      </c>
      <c r="AU86" s="340">
        <f t="shared" si="70"/>
        <v>0</v>
      </c>
      <c r="AV86" s="341">
        <f t="shared" si="70"/>
        <v>0</v>
      </c>
      <c r="AW86" s="338">
        <f t="shared" si="70"/>
        <v>0</v>
      </c>
      <c r="AX86" s="338">
        <f t="shared" si="70"/>
        <v>0</v>
      </c>
      <c r="AY86" s="340">
        <f t="shared" si="70"/>
        <v>0</v>
      </c>
      <c r="AZ86" s="341">
        <f t="shared" si="70"/>
        <v>0</v>
      </c>
      <c r="BA86" s="338">
        <f t="shared" si="70"/>
        <v>0</v>
      </c>
      <c r="BB86" s="338">
        <f t="shared" si="70"/>
        <v>0</v>
      </c>
      <c r="BC86" s="340">
        <f t="shared" si="70"/>
        <v>0</v>
      </c>
      <c r="BD86" s="341">
        <f t="shared" si="70"/>
        <v>0</v>
      </c>
      <c r="BE86" s="338">
        <f t="shared" si="70"/>
        <v>0</v>
      </c>
      <c r="BF86" s="338">
        <f t="shared" si="70"/>
        <v>0</v>
      </c>
      <c r="BG86" s="340">
        <f t="shared" si="70"/>
        <v>0</v>
      </c>
      <c r="BH86" s="341">
        <f t="shared" si="70"/>
        <v>0</v>
      </c>
      <c r="BI86" s="338">
        <f t="shared" si="70"/>
        <v>0</v>
      </c>
      <c r="BJ86" s="338">
        <f t="shared" si="70"/>
        <v>0</v>
      </c>
      <c r="BK86" s="340">
        <f t="shared" si="70"/>
        <v>0</v>
      </c>
      <c r="BL86" s="341">
        <f t="shared" si="70"/>
        <v>0</v>
      </c>
      <c r="BM86" s="338">
        <f t="shared" si="70"/>
        <v>0</v>
      </c>
      <c r="BN86" s="338">
        <f t="shared" si="70"/>
        <v>0</v>
      </c>
      <c r="BO86" s="340">
        <f t="shared" si="70"/>
        <v>0</v>
      </c>
      <c r="BP86" s="341">
        <f t="shared" si="70"/>
        <v>0</v>
      </c>
      <c r="BQ86" s="338">
        <f t="shared" si="70"/>
        <v>0</v>
      </c>
      <c r="BR86" s="338">
        <f t="shared" si="70"/>
        <v>0</v>
      </c>
      <c r="BS86" s="340">
        <f t="shared" si="70"/>
        <v>0</v>
      </c>
      <c r="BT86" s="341">
        <f t="shared" si="70"/>
        <v>0</v>
      </c>
      <c r="BU86" s="338">
        <f t="shared" si="70"/>
        <v>0</v>
      </c>
      <c r="BV86" s="338">
        <f t="shared" si="70"/>
        <v>0</v>
      </c>
      <c r="BW86" s="340">
        <f t="shared" si="70"/>
        <v>0</v>
      </c>
      <c r="BX86" s="341">
        <f t="shared" ref="BX86:DC86" si="71">BX85+BT86</f>
        <v>0</v>
      </c>
      <c r="BY86" s="338">
        <f t="shared" si="71"/>
        <v>0</v>
      </c>
      <c r="BZ86" s="338">
        <f t="shared" si="71"/>
        <v>0</v>
      </c>
      <c r="CA86" s="340">
        <f t="shared" si="71"/>
        <v>0</v>
      </c>
      <c r="CB86" s="341">
        <f t="shared" si="71"/>
        <v>0</v>
      </c>
      <c r="CC86" s="338">
        <f t="shared" si="71"/>
        <v>0</v>
      </c>
      <c r="CD86" s="338">
        <f t="shared" si="71"/>
        <v>0</v>
      </c>
      <c r="CE86" s="340">
        <f t="shared" si="71"/>
        <v>0</v>
      </c>
      <c r="CF86" s="341">
        <f t="shared" si="71"/>
        <v>0</v>
      </c>
      <c r="CG86" s="338">
        <f t="shared" si="71"/>
        <v>0</v>
      </c>
      <c r="CH86" s="338">
        <f t="shared" si="71"/>
        <v>0</v>
      </c>
      <c r="CI86" s="340">
        <f t="shared" si="71"/>
        <v>0</v>
      </c>
      <c r="CJ86" s="341">
        <f t="shared" si="71"/>
        <v>0</v>
      </c>
      <c r="CK86" s="338">
        <f t="shared" si="71"/>
        <v>0</v>
      </c>
      <c r="CL86" s="338">
        <f t="shared" si="71"/>
        <v>0</v>
      </c>
      <c r="CM86" s="340">
        <f t="shared" si="71"/>
        <v>0</v>
      </c>
      <c r="CN86" s="341">
        <f t="shared" si="71"/>
        <v>0</v>
      </c>
      <c r="CO86" s="338">
        <f t="shared" si="71"/>
        <v>0</v>
      </c>
      <c r="CP86" s="338">
        <f t="shared" si="71"/>
        <v>0</v>
      </c>
      <c r="CQ86" s="340">
        <f t="shared" si="71"/>
        <v>0</v>
      </c>
      <c r="CR86" s="341">
        <f t="shared" si="71"/>
        <v>0</v>
      </c>
      <c r="CS86" s="338">
        <f t="shared" si="71"/>
        <v>0</v>
      </c>
      <c r="CT86" s="338">
        <f t="shared" si="71"/>
        <v>0</v>
      </c>
      <c r="CU86" s="340">
        <f t="shared" si="71"/>
        <v>0</v>
      </c>
      <c r="CV86" s="341">
        <f t="shared" si="71"/>
        <v>0</v>
      </c>
      <c r="CW86" s="338">
        <f t="shared" si="71"/>
        <v>0</v>
      </c>
      <c r="CX86" s="338">
        <f t="shared" si="71"/>
        <v>0</v>
      </c>
      <c r="CY86" s="340">
        <f t="shared" si="71"/>
        <v>0</v>
      </c>
      <c r="CZ86" s="341">
        <f t="shared" si="71"/>
        <v>0</v>
      </c>
      <c r="DA86" s="338">
        <f t="shared" si="71"/>
        <v>0</v>
      </c>
      <c r="DB86" s="338">
        <f t="shared" si="71"/>
        <v>0</v>
      </c>
      <c r="DC86" s="340">
        <f t="shared" si="71"/>
        <v>0</v>
      </c>
      <c r="DD86"/>
      <c r="DE86"/>
      <c r="DF86"/>
      <c r="DG86"/>
      <c r="DH86"/>
      <c r="DI86"/>
      <c r="DJ86"/>
      <c r="DK86"/>
    </row>
    <row r="87" spans="2:115" ht="12.75" customHeight="1">
      <c r="B87" s="288">
        <v>19</v>
      </c>
      <c r="C87" s="342" t="str">
        <f>[2]QCI!C33</f>
        <v>Iluminação Pública</v>
      </c>
      <c r="D87" s="290" t="s">
        <v>1643</v>
      </c>
      <c r="E87" s="291" t="s">
        <v>1644</v>
      </c>
      <c r="F87" s="292">
        <f>CRONOFF!F34</f>
        <v>28982.11</v>
      </c>
      <c r="G87" s="293">
        <f>[3]CRONFF!G34</f>
        <v>6.6293296010897828E-3</v>
      </c>
      <c r="H87" s="294"/>
      <c r="I87" s="295"/>
      <c r="J87" s="295"/>
      <c r="K87" s="296"/>
      <c r="L87" s="297">
        <f>[2]CronogFF!H35</f>
        <v>0</v>
      </c>
      <c r="M87" s="298">
        <f>L87*[2]QCI!$Y33*[2]QCI!$R33/100</f>
        <v>0</v>
      </c>
      <c r="N87" s="299">
        <f>L87/100*[2]QCI!$Y33*([2]QCI!$U33+[2]QCI!$W33)</f>
        <v>0</v>
      </c>
      <c r="O87" s="300">
        <f>M87+N87</f>
        <v>0</v>
      </c>
      <c r="P87" s="301">
        <f>[2]CronogFF!L35</f>
        <v>0</v>
      </c>
      <c r="Q87" s="302">
        <f>P87*[2]QCI!$Y33*[2]QCI!$R33/100</f>
        <v>0</v>
      </c>
      <c r="R87" s="302">
        <f>P87/100*[2]QCI!$Y33*([2]QCI!$U33+[2]QCI!$W33)</f>
        <v>0</v>
      </c>
      <c r="S87" s="303">
        <f>Q87+R87</f>
        <v>0</v>
      </c>
      <c r="T87" s="301">
        <f>[2]CronogFF!P35</f>
        <v>0</v>
      </c>
      <c r="U87" s="302">
        <f>T87*[2]QCI!$Y33*[2]QCI!$R33/100</f>
        <v>0</v>
      </c>
      <c r="V87" s="302">
        <f>T87/100*[2]QCI!$Y33*([2]QCI!$U33+[2]QCI!$W33)</f>
        <v>0</v>
      </c>
      <c r="W87" s="303">
        <f>U87+V87</f>
        <v>0</v>
      </c>
      <c r="X87" s="301">
        <f>[2]CronogFF!T35</f>
        <v>0</v>
      </c>
      <c r="Y87" s="302">
        <f>X87*[2]QCI!$Y33*[2]QCI!$R33/100</f>
        <v>0</v>
      </c>
      <c r="Z87" s="302">
        <f>X87/100*[2]QCI!$Y33*([2]QCI!$U33+[2]QCI!$W33)</f>
        <v>0</v>
      </c>
      <c r="AA87" s="303">
        <f>Y87+Z87</f>
        <v>0</v>
      </c>
      <c r="AB87" s="301">
        <f>[2]CronogFF!X35</f>
        <v>0</v>
      </c>
      <c r="AC87" s="302">
        <f>AB87*[2]QCI!$Y33*[2]QCI!$R33/100</f>
        <v>0</v>
      </c>
      <c r="AD87" s="302">
        <f>AB87/100*[2]QCI!$Y33*([2]QCI!$U33+[2]QCI!$W33)</f>
        <v>0</v>
      </c>
      <c r="AE87" s="303">
        <f>AC87+AD87</f>
        <v>0</v>
      </c>
      <c r="AF87" s="301">
        <f>[2]CronogFF!AB35</f>
        <v>0</v>
      </c>
      <c r="AG87" s="302">
        <f>AF87*[2]QCI!$Y33*[2]QCI!$R33/100</f>
        <v>0</v>
      </c>
      <c r="AH87" s="302">
        <f>AF87/100*[2]QCI!$Y33*([2]QCI!$U33+[2]QCI!$W33)</f>
        <v>0</v>
      </c>
      <c r="AI87" s="303">
        <f>AG87+AH87</f>
        <v>0</v>
      </c>
      <c r="AJ87" s="301">
        <f>[2]CronogFF!AF35</f>
        <v>0</v>
      </c>
      <c r="AK87" s="302">
        <f>AJ87*[2]QCI!$Y33*[2]QCI!$R33/100</f>
        <v>0</v>
      </c>
      <c r="AL87" s="302">
        <f>AJ87/100*[2]QCI!$Y33*([2]QCI!$U33+[2]QCI!$W33)</f>
        <v>0</v>
      </c>
      <c r="AM87" s="303">
        <f>AK87+AL87</f>
        <v>0</v>
      </c>
      <c r="AN87" s="301">
        <f>[2]CronogFF!AJ35</f>
        <v>0</v>
      </c>
      <c r="AO87" s="302">
        <f>AN87*[2]QCI!$Y33*[2]QCI!$R33/100</f>
        <v>0</v>
      </c>
      <c r="AP87" s="302">
        <f>AN87/100*[2]QCI!$Y33*([2]QCI!$U33+[2]QCI!$W33)</f>
        <v>0</v>
      </c>
      <c r="AQ87" s="303">
        <f>AO87+AP87</f>
        <v>0</v>
      </c>
      <c r="AR87" s="301">
        <f>[2]CronogFF!AN35</f>
        <v>0</v>
      </c>
      <c r="AS87" s="302">
        <f>AR87*[2]QCI!$Y33*[2]QCI!$R33/100</f>
        <v>0</v>
      </c>
      <c r="AT87" s="302">
        <f>AR87/100*[2]QCI!$Y33*([2]QCI!$U33+[2]QCI!$W33)</f>
        <v>0</v>
      </c>
      <c r="AU87" s="303">
        <f>AS87+AT87</f>
        <v>0</v>
      </c>
      <c r="AV87" s="301">
        <f>[2]CronogFF!AR35</f>
        <v>0</v>
      </c>
      <c r="AW87" s="302">
        <f>AV87*[2]QCI!$Y33*[2]QCI!$R33/100</f>
        <v>0</v>
      </c>
      <c r="AX87" s="302">
        <f>AV87/100*[2]QCI!$Y33*([2]QCI!$U33+[2]QCI!$W33)</f>
        <v>0</v>
      </c>
      <c r="AY87" s="303">
        <f>AW87+AX87</f>
        <v>0</v>
      </c>
      <c r="AZ87" s="301">
        <f>[2]CronogFF!AV35</f>
        <v>0</v>
      </c>
      <c r="BA87" s="302">
        <f>AZ87*[2]QCI!$Y33*[2]QCI!$R33/100</f>
        <v>0</v>
      </c>
      <c r="BB87" s="302">
        <f>AZ87/100*[2]QCI!$Y33*([2]QCI!$U33+[2]QCI!$W33)</f>
        <v>0</v>
      </c>
      <c r="BC87" s="303">
        <f>BA87+BB87</f>
        <v>0</v>
      </c>
      <c r="BD87" s="301">
        <f>[2]CronogFF!AZ35</f>
        <v>0</v>
      </c>
      <c r="BE87" s="302">
        <f>BD87*[2]QCI!$Y33*[2]QCI!$R33/100</f>
        <v>0</v>
      </c>
      <c r="BF87" s="302">
        <f>BD87/100*[2]QCI!$Y33*([2]QCI!$U33+[2]QCI!$W33)</f>
        <v>0</v>
      </c>
      <c r="BG87" s="303">
        <f>BE87+BF87</f>
        <v>0</v>
      </c>
      <c r="BH87" s="301">
        <f>[2]CronogFF!BD35</f>
        <v>0</v>
      </c>
      <c r="BI87" s="302">
        <f>BH87*[2]QCI!$Y33*[2]QCI!$R33/100</f>
        <v>0</v>
      </c>
      <c r="BJ87" s="302">
        <f>BH87/100*[2]QCI!$Y33*([2]QCI!$U33+[2]QCI!$W33)</f>
        <v>0</v>
      </c>
      <c r="BK87" s="303">
        <f>BI87+BJ87</f>
        <v>0</v>
      </c>
      <c r="BL87" s="301">
        <f>[2]CronogFF!BH35</f>
        <v>0</v>
      </c>
      <c r="BM87" s="302">
        <f>BL87*[2]QCI!$Y33*[2]QCI!$R33/100</f>
        <v>0</v>
      </c>
      <c r="BN87" s="302">
        <f>BL87/100*[2]QCI!$Y33*([2]QCI!$U33+[2]QCI!$W33)</f>
        <v>0</v>
      </c>
      <c r="BO87" s="303">
        <f>BM87+BN87</f>
        <v>0</v>
      </c>
      <c r="BP87" s="301">
        <f>[2]CronogFF!BL35</f>
        <v>0</v>
      </c>
      <c r="BQ87" s="302">
        <f>BP87*[2]QCI!$Y33*[2]QCI!$R33/100</f>
        <v>0</v>
      </c>
      <c r="BR87" s="302">
        <f>BP87/100*[2]QCI!$Y33*([2]QCI!$U33+[2]QCI!$W33)</f>
        <v>0</v>
      </c>
      <c r="BS87" s="303">
        <f>BQ87+BR87</f>
        <v>0</v>
      </c>
      <c r="BT87" s="301">
        <f>[2]CronogFF!BP35</f>
        <v>0</v>
      </c>
      <c r="BU87" s="302">
        <f>BT87*[2]QCI!$Y33*[2]QCI!$R33/100</f>
        <v>0</v>
      </c>
      <c r="BV87" s="302">
        <f>BT87/100*[2]QCI!$Y33*([2]QCI!$U33+[2]QCI!$W33)</f>
        <v>0</v>
      </c>
      <c r="BW87" s="303">
        <f>BU87+BV87</f>
        <v>0</v>
      </c>
      <c r="BX87" s="301">
        <f>[2]CronogFF!BT35</f>
        <v>0</v>
      </c>
      <c r="BY87" s="302">
        <f>BX87*[2]QCI!$Y33*[2]QCI!$R33/100</f>
        <v>0</v>
      </c>
      <c r="BZ87" s="302">
        <f>BX87/100*[2]QCI!$Y33*([2]QCI!$U33+[2]QCI!$W33)</f>
        <v>0</v>
      </c>
      <c r="CA87" s="303">
        <f>BY87+BZ87</f>
        <v>0</v>
      </c>
      <c r="CB87" s="301">
        <f>[2]CronogFF!BX35</f>
        <v>0</v>
      </c>
      <c r="CC87" s="302">
        <f>CB87*[2]QCI!$Y33*[2]QCI!$R33/100</f>
        <v>0</v>
      </c>
      <c r="CD87" s="302">
        <f>CB87/100*[2]QCI!$Y33*([2]QCI!$U33+[2]QCI!$W33)</f>
        <v>0</v>
      </c>
      <c r="CE87" s="303">
        <f>CC87+CD87</f>
        <v>0</v>
      </c>
      <c r="CF87" s="301">
        <f>[2]CronogFF!CB35</f>
        <v>0</v>
      </c>
      <c r="CG87" s="302">
        <f>CF87*[2]QCI!$Y33*[2]QCI!$R33/100</f>
        <v>0</v>
      </c>
      <c r="CH87" s="302">
        <f>CF87/100*[2]QCI!$Y33*([2]QCI!$U33+[2]QCI!$W33)</f>
        <v>0</v>
      </c>
      <c r="CI87" s="303">
        <f>CG87+CH87</f>
        <v>0</v>
      </c>
      <c r="CJ87" s="301">
        <f>[2]CronogFF!CF35</f>
        <v>0</v>
      </c>
      <c r="CK87" s="302">
        <f>CJ87*[2]QCI!$Y33*[2]QCI!$R33/100</f>
        <v>0</v>
      </c>
      <c r="CL87" s="302">
        <f>CJ87/100*[2]QCI!$Y33*([2]QCI!$U33+[2]QCI!$W33)</f>
        <v>0</v>
      </c>
      <c r="CM87" s="303">
        <f>CK87+CL87</f>
        <v>0</v>
      </c>
      <c r="CN87" s="301">
        <f>[2]CronogFF!CJ35</f>
        <v>0</v>
      </c>
      <c r="CO87" s="302">
        <f>CN87*[2]QCI!$Y33*[2]QCI!$R33/100</f>
        <v>0</v>
      </c>
      <c r="CP87" s="302">
        <f>CN87/100*[2]QCI!$Y33*([2]QCI!$U33+[2]QCI!$W33)</f>
        <v>0</v>
      </c>
      <c r="CQ87" s="303">
        <f>CO87+CP87</f>
        <v>0</v>
      </c>
      <c r="CR87" s="301">
        <f>[2]CronogFF!CN35</f>
        <v>0</v>
      </c>
      <c r="CS87" s="302">
        <f>CR87*[2]QCI!$Y33*[2]QCI!$R33/100</f>
        <v>0</v>
      </c>
      <c r="CT87" s="302">
        <f>CR87/100*[2]QCI!$Y33*([2]QCI!$U33+[2]QCI!$W33)</f>
        <v>0</v>
      </c>
      <c r="CU87" s="303">
        <f>CS87+CT87</f>
        <v>0</v>
      </c>
      <c r="CV87" s="301">
        <f>[2]CronogFF!CR35</f>
        <v>0</v>
      </c>
      <c r="CW87" s="302">
        <f>CV87*[2]QCI!$Y33*[2]QCI!$R33/100</f>
        <v>0</v>
      </c>
      <c r="CX87" s="302">
        <f>CV87/100*[2]QCI!$Y33*([2]QCI!$U33+[2]QCI!$W33)</f>
        <v>0</v>
      </c>
      <c r="CY87" s="303">
        <f>CW87+CX87</f>
        <v>0</v>
      </c>
      <c r="CZ87" s="301">
        <f>[2]CronogFF!CV35</f>
        <v>0</v>
      </c>
      <c r="DA87" s="302">
        <f>CZ87*[2]QCI!$Y33*[2]QCI!$R33/100</f>
        <v>0</v>
      </c>
      <c r="DB87" s="302">
        <f>CZ87/100*[2]QCI!$Y33*([2]QCI!$U33+[2]QCI!$W33)</f>
        <v>0</v>
      </c>
      <c r="DC87" s="303">
        <f>DA87+DB87</f>
        <v>0</v>
      </c>
      <c r="DD87"/>
      <c r="DE87"/>
      <c r="DF87"/>
      <c r="DG87"/>
      <c r="DH87"/>
      <c r="DI87"/>
      <c r="DJ87"/>
      <c r="DK87"/>
    </row>
    <row r="88" spans="2:115" ht="12.75" customHeight="1">
      <c r="B88" s="304"/>
      <c r="C88" s="305"/>
      <c r="D88" s="306" t="s">
        <v>1643</v>
      </c>
      <c r="E88" s="307" t="s">
        <v>1645</v>
      </c>
      <c r="F88" s="308">
        <f>IF(F89&lt;&gt;0,F87-F89,0)</f>
        <v>0</v>
      </c>
      <c r="G88" s="309"/>
      <c r="H88" s="310"/>
      <c r="I88" s="311"/>
      <c r="J88" s="311"/>
      <c r="K88" s="312"/>
      <c r="L88" s="313">
        <f t="shared" ref="L88:BW88" si="72">L87+H88</f>
        <v>0</v>
      </c>
      <c r="M88" s="313">
        <f t="shared" si="72"/>
        <v>0</v>
      </c>
      <c r="N88" s="314">
        <f t="shared" si="72"/>
        <v>0</v>
      </c>
      <c r="O88" s="315">
        <f t="shared" si="72"/>
        <v>0</v>
      </c>
      <c r="P88" s="316">
        <f t="shared" si="72"/>
        <v>0</v>
      </c>
      <c r="Q88" s="317">
        <f t="shared" si="72"/>
        <v>0</v>
      </c>
      <c r="R88" s="318">
        <f t="shared" si="72"/>
        <v>0</v>
      </c>
      <c r="S88" s="319">
        <f t="shared" si="72"/>
        <v>0</v>
      </c>
      <c r="T88" s="316">
        <f t="shared" si="72"/>
        <v>0</v>
      </c>
      <c r="U88" s="317">
        <f t="shared" si="72"/>
        <v>0</v>
      </c>
      <c r="V88" s="318">
        <f t="shared" si="72"/>
        <v>0</v>
      </c>
      <c r="W88" s="319">
        <f t="shared" si="72"/>
        <v>0</v>
      </c>
      <c r="X88" s="316">
        <f t="shared" si="72"/>
        <v>0</v>
      </c>
      <c r="Y88" s="317">
        <f t="shared" si="72"/>
        <v>0</v>
      </c>
      <c r="Z88" s="318">
        <f t="shared" si="72"/>
        <v>0</v>
      </c>
      <c r="AA88" s="319">
        <f t="shared" si="72"/>
        <v>0</v>
      </c>
      <c r="AB88" s="316">
        <f t="shared" si="72"/>
        <v>0</v>
      </c>
      <c r="AC88" s="317">
        <f t="shared" si="72"/>
        <v>0</v>
      </c>
      <c r="AD88" s="318">
        <f t="shared" si="72"/>
        <v>0</v>
      </c>
      <c r="AE88" s="319">
        <f t="shared" si="72"/>
        <v>0</v>
      </c>
      <c r="AF88" s="316">
        <f t="shared" si="72"/>
        <v>0</v>
      </c>
      <c r="AG88" s="317">
        <f t="shared" si="72"/>
        <v>0</v>
      </c>
      <c r="AH88" s="318">
        <f t="shared" si="72"/>
        <v>0</v>
      </c>
      <c r="AI88" s="319">
        <f t="shared" si="72"/>
        <v>0</v>
      </c>
      <c r="AJ88" s="316">
        <f t="shared" si="72"/>
        <v>0</v>
      </c>
      <c r="AK88" s="317">
        <f t="shared" si="72"/>
        <v>0</v>
      </c>
      <c r="AL88" s="318">
        <f t="shared" si="72"/>
        <v>0</v>
      </c>
      <c r="AM88" s="319">
        <f t="shared" si="72"/>
        <v>0</v>
      </c>
      <c r="AN88" s="316">
        <f t="shared" si="72"/>
        <v>0</v>
      </c>
      <c r="AO88" s="317">
        <f t="shared" si="72"/>
        <v>0</v>
      </c>
      <c r="AP88" s="318">
        <f t="shared" si="72"/>
        <v>0</v>
      </c>
      <c r="AQ88" s="319">
        <f t="shared" si="72"/>
        <v>0</v>
      </c>
      <c r="AR88" s="316">
        <f t="shared" si="72"/>
        <v>0</v>
      </c>
      <c r="AS88" s="317">
        <f t="shared" si="72"/>
        <v>0</v>
      </c>
      <c r="AT88" s="318">
        <f t="shared" si="72"/>
        <v>0</v>
      </c>
      <c r="AU88" s="319">
        <f t="shared" si="72"/>
        <v>0</v>
      </c>
      <c r="AV88" s="316">
        <f t="shared" si="72"/>
        <v>0</v>
      </c>
      <c r="AW88" s="317">
        <f t="shared" si="72"/>
        <v>0</v>
      </c>
      <c r="AX88" s="318">
        <f t="shared" si="72"/>
        <v>0</v>
      </c>
      <c r="AY88" s="319">
        <f t="shared" si="72"/>
        <v>0</v>
      </c>
      <c r="AZ88" s="316">
        <f t="shared" si="72"/>
        <v>0</v>
      </c>
      <c r="BA88" s="317">
        <f t="shared" si="72"/>
        <v>0</v>
      </c>
      <c r="BB88" s="318">
        <f t="shared" si="72"/>
        <v>0</v>
      </c>
      <c r="BC88" s="319">
        <f t="shared" si="72"/>
        <v>0</v>
      </c>
      <c r="BD88" s="316">
        <f t="shared" si="72"/>
        <v>0</v>
      </c>
      <c r="BE88" s="317">
        <f t="shared" si="72"/>
        <v>0</v>
      </c>
      <c r="BF88" s="318">
        <f t="shared" si="72"/>
        <v>0</v>
      </c>
      <c r="BG88" s="319">
        <f t="shared" si="72"/>
        <v>0</v>
      </c>
      <c r="BH88" s="316">
        <f t="shared" si="72"/>
        <v>0</v>
      </c>
      <c r="BI88" s="317">
        <f t="shared" si="72"/>
        <v>0</v>
      </c>
      <c r="BJ88" s="318">
        <f t="shared" si="72"/>
        <v>0</v>
      </c>
      <c r="BK88" s="319">
        <f t="shared" si="72"/>
        <v>0</v>
      </c>
      <c r="BL88" s="316">
        <f t="shared" si="72"/>
        <v>0</v>
      </c>
      <c r="BM88" s="317">
        <f t="shared" si="72"/>
        <v>0</v>
      </c>
      <c r="BN88" s="318">
        <f t="shared" si="72"/>
        <v>0</v>
      </c>
      <c r="BO88" s="319">
        <f t="shared" si="72"/>
        <v>0</v>
      </c>
      <c r="BP88" s="316">
        <f t="shared" si="72"/>
        <v>0</v>
      </c>
      <c r="BQ88" s="317">
        <f t="shared" si="72"/>
        <v>0</v>
      </c>
      <c r="BR88" s="318">
        <f t="shared" si="72"/>
        <v>0</v>
      </c>
      <c r="BS88" s="319">
        <f t="shared" si="72"/>
        <v>0</v>
      </c>
      <c r="BT88" s="316">
        <f t="shared" si="72"/>
        <v>0</v>
      </c>
      <c r="BU88" s="317">
        <f t="shared" si="72"/>
        <v>0</v>
      </c>
      <c r="BV88" s="318">
        <f t="shared" si="72"/>
        <v>0</v>
      </c>
      <c r="BW88" s="319">
        <f t="shared" si="72"/>
        <v>0</v>
      </c>
      <c r="BX88" s="316">
        <f t="shared" ref="BX88:DC88" si="73">BX87+BT88</f>
        <v>0</v>
      </c>
      <c r="BY88" s="317">
        <f t="shared" si="73"/>
        <v>0</v>
      </c>
      <c r="BZ88" s="318">
        <f t="shared" si="73"/>
        <v>0</v>
      </c>
      <c r="CA88" s="319">
        <f t="shared" si="73"/>
        <v>0</v>
      </c>
      <c r="CB88" s="316">
        <f t="shared" si="73"/>
        <v>0</v>
      </c>
      <c r="CC88" s="317">
        <f t="shared" si="73"/>
        <v>0</v>
      </c>
      <c r="CD88" s="318">
        <f t="shared" si="73"/>
        <v>0</v>
      </c>
      <c r="CE88" s="319">
        <f t="shared" si="73"/>
        <v>0</v>
      </c>
      <c r="CF88" s="316">
        <f t="shared" si="73"/>
        <v>0</v>
      </c>
      <c r="CG88" s="317">
        <f t="shared" si="73"/>
        <v>0</v>
      </c>
      <c r="CH88" s="318">
        <f t="shared" si="73"/>
        <v>0</v>
      </c>
      <c r="CI88" s="319">
        <f t="shared" si="73"/>
        <v>0</v>
      </c>
      <c r="CJ88" s="316">
        <f t="shared" si="73"/>
        <v>0</v>
      </c>
      <c r="CK88" s="317">
        <f t="shared" si="73"/>
        <v>0</v>
      </c>
      <c r="CL88" s="318">
        <f t="shared" si="73"/>
        <v>0</v>
      </c>
      <c r="CM88" s="319">
        <f t="shared" si="73"/>
        <v>0</v>
      </c>
      <c r="CN88" s="316">
        <f t="shared" si="73"/>
        <v>0</v>
      </c>
      <c r="CO88" s="317">
        <f t="shared" si="73"/>
        <v>0</v>
      </c>
      <c r="CP88" s="318">
        <f t="shared" si="73"/>
        <v>0</v>
      </c>
      <c r="CQ88" s="319">
        <f t="shared" si="73"/>
        <v>0</v>
      </c>
      <c r="CR88" s="316">
        <f t="shared" si="73"/>
        <v>0</v>
      </c>
      <c r="CS88" s="317">
        <f t="shared" si="73"/>
        <v>0</v>
      </c>
      <c r="CT88" s="318">
        <f t="shared" si="73"/>
        <v>0</v>
      </c>
      <c r="CU88" s="319">
        <f t="shared" si="73"/>
        <v>0</v>
      </c>
      <c r="CV88" s="316">
        <f t="shared" si="73"/>
        <v>0</v>
      </c>
      <c r="CW88" s="317">
        <f t="shared" si="73"/>
        <v>0</v>
      </c>
      <c r="CX88" s="318">
        <f t="shared" si="73"/>
        <v>0</v>
      </c>
      <c r="CY88" s="319">
        <f t="shared" si="73"/>
        <v>0</v>
      </c>
      <c r="CZ88" s="316">
        <f t="shared" si="73"/>
        <v>0</v>
      </c>
      <c r="DA88" s="317">
        <f t="shared" si="73"/>
        <v>0</v>
      </c>
      <c r="DB88" s="318">
        <f t="shared" si="73"/>
        <v>0</v>
      </c>
      <c r="DC88" s="319">
        <f t="shared" si="73"/>
        <v>0</v>
      </c>
      <c r="DD88"/>
      <c r="DE88"/>
      <c r="DF88"/>
      <c r="DG88"/>
      <c r="DH88"/>
      <c r="DI88"/>
      <c r="DJ88"/>
      <c r="DK88"/>
    </row>
    <row r="89" spans="2:115" ht="12.75" customHeight="1">
      <c r="B89" s="304"/>
      <c r="C89" s="305"/>
      <c r="D89" s="320" t="s">
        <v>1646</v>
      </c>
      <c r="E89" s="321" t="s">
        <v>1647</v>
      </c>
      <c r="F89" s="322"/>
      <c r="G89" s="323">
        <f>IF(F89=0,0,F89/F$91)</f>
        <v>0</v>
      </c>
      <c r="H89" s="324"/>
      <c r="I89" s="325"/>
      <c r="J89" s="325"/>
      <c r="K89" s="326"/>
      <c r="L89" s="327">
        <f>IF(O89&lt;&gt;0,(O89/$F89)*100,0)</f>
        <v>0</v>
      </c>
      <c r="M89" s="327">
        <f>ROUND(O89*[2]QCI!$R$15,2)</f>
        <v>0</v>
      </c>
      <c r="N89" s="328">
        <f>O89-M89</f>
        <v>0</v>
      </c>
      <c r="O89" s="329"/>
      <c r="P89" s="330">
        <f>IF(S89&lt;&gt;0,(S89/$F89)*100,0)</f>
        <v>0</v>
      </c>
      <c r="Q89" s="327">
        <f>ROUND(S89*[2]QCI!$R$15,2)</f>
        <v>0</v>
      </c>
      <c r="R89" s="327">
        <f>S89-Q89</f>
        <v>0</v>
      </c>
      <c r="S89" s="329"/>
      <c r="T89" s="330">
        <f>IF(W89&lt;&gt;0,(W89/$F89)*100,0)</f>
        <v>0</v>
      </c>
      <c r="U89" s="327">
        <f>ROUND(W89*[2]QCI!$R$15,2)</f>
        <v>0</v>
      </c>
      <c r="V89" s="327">
        <f>W89-U89</f>
        <v>0</v>
      </c>
      <c r="W89" s="329"/>
      <c r="X89" s="330">
        <f>IF(AA89&lt;&gt;0,(AA89/$F89)*100,0)</f>
        <v>0</v>
      </c>
      <c r="Y89" s="327">
        <f>ROUND(AA89*[2]QCI!$R$15,2)</f>
        <v>0</v>
      </c>
      <c r="Z89" s="327">
        <f>AA89-Y89</f>
        <v>0</v>
      </c>
      <c r="AA89" s="329"/>
      <c r="AB89" s="330">
        <f>IF(AE89&lt;&gt;0,(AE89/$F89)*100,0)</f>
        <v>0</v>
      </c>
      <c r="AC89" s="327">
        <f>ROUND(AE89*[2]QCI!$R$15,2)</f>
        <v>0</v>
      </c>
      <c r="AD89" s="327">
        <f>AE89-AC89</f>
        <v>0</v>
      </c>
      <c r="AE89" s="329"/>
      <c r="AF89" s="330">
        <f>IF(AI89&lt;&gt;0,(AI89/$F89)*100,0)</f>
        <v>0</v>
      </c>
      <c r="AG89" s="327">
        <f>ROUND(AI89*[2]QCI!$R$15,2)</f>
        <v>0</v>
      </c>
      <c r="AH89" s="327">
        <f>AI89-AG89</f>
        <v>0</v>
      </c>
      <c r="AI89" s="329"/>
      <c r="AJ89" s="330">
        <f>IF(AM89&lt;&gt;0,(AM89/$F89)*100,0)</f>
        <v>0</v>
      </c>
      <c r="AK89" s="327">
        <f>ROUND(AM89*[2]QCI!$R$15,2)</f>
        <v>0</v>
      </c>
      <c r="AL89" s="327">
        <f>AM89-AK89</f>
        <v>0</v>
      </c>
      <c r="AM89" s="329"/>
      <c r="AN89" s="330">
        <f>IF(AQ89&lt;&gt;0,(AQ89/$F89)*100,0)</f>
        <v>0</v>
      </c>
      <c r="AO89" s="327">
        <f>ROUND(AQ89*[2]QCI!$R$15,2)</f>
        <v>0</v>
      </c>
      <c r="AP89" s="327">
        <f>AQ89-AO89</f>
        <v>0</v>
      </c>
      <c r="AQ89" s="329"/>
      <c r="AR89" s="330">
        <f>IF(AU89&lt;&gt;0,(AU89/$F89)*100,0)</f>
        <v>0</v>
      </c>
      <c r="AS89" s="327">
        <f>ROUND(AU89*[2]QCI!$R$15,2)</f>
        <v>0</v>
      </c>
      <c r="AT89" s="327">
        <f>AU89-AS89</f>
        <v>0</v>
      </c>
      <c r="AU89" s="329"/>
      <c r="AV89" s="330">
        <f>IF(AY89&lt;&gt;0,(AY89/$F89)*100,0)</f>
        <v>0</v>
      </c>
      <c r="AW89" s="327">
        <f>ROUND(AY89*[2]QCI!$R$15,2)</f>
        <v>0</v>
      </c>
      <c r="AX89" s="327">
        <f>AY89-AW89</f>
        <v>0</v>
      </c>
      <c r="AY89" s="329"/>
      <c r="AZ89" s="330">
        <f>IF(BC89&lt;&gt;0,(BC89/$F89)*100,0)</f>
        <v>0</v>
      </c>
      <c r="BA89" s="327">
        <f>ROUND(BC89*[2]QCI!$R$15,2)</f>
        <v>0</v>
      </c>
      <c r="BB89" s="327">
        <f>BC89-BA89</f>
        <v>0</v>
      </c>
      <c r="BC89" s="329"/>
      <c r="BD89" s="330">
        <f>IF(BG89&lt;&gt;0,(BG89/$F89)*100,0)</f>
        <v>0</v>
      </c>
      <c r="BE89" s="327">
        <f>ROUND(BG89*[2]QCI!$R$15,2)</f>
        <v>0</v>
      </c>
      <c r="BF89" s="327">
        <f>BG89-BE89</f>
        <v>0</v>
      </c>
      <c r="BG89" s="329"/>
      <c r="BH89" s="330">
        <f>IF(BK89&lt;&gt;0,(BK89/$F89)*100,0)</f>
        <v>0</v>
      </c>
      <c r="BI89" s="327">
        <f>ROUND(BK89*[2]QCI!$R$15,2)</f>
        <v>0</v>
      </c>
      <c r="BJ89" s="327">
        <f>BK89-BI89</f>
        <v>0</v>
      </c>
      <c r="BK89" s="329"/>
      <c r="BL89" s="330">
        <f>IF(BO89&lt;&gt;0,(BO89/$F89)*100,0)</f>
        <v>0</v>
      </c>
      <c r="BM89" s="327">
        <f>ROUND(BO89*[2]QCI!$R$15,2)</f>
        <v>0</v>
      </c>
      <c r="BN89" s="327">
        <f>BO89-BM89</f>
        <v>0</v>
      </c>
      <c r="BO89" s="329"/>
      <c r="BP89" s="330">
        <f>IF(BS89&lt;&gt;0,(BS89/$F89)*100,0)</f>
        <v>0</v>
      </c>
      <c r="BQ89" s="327">
        <f>ROUND(BS89*[2]QCI!$R$15,2)</f>
        <v>0</v>
      </c>
      <c r="BR89" s="327">
        <f>BS89-BQ89</f>
        <v>0</v>
      </c>
      <c r="BS89" s="329"/>
      <c r="BT89" s="330">
        <f>IF(BW89&lt;&gt;0,(BW89/$F89)*100,0)</f>
        <v>0</v>
      </c>
      <c r="BU89" s="327">
        <f>ROUND(BW89*[2]QCI!$R$15,2)</f>
        <v>0</v>
      </c>
      <c r="BV89" s="327">
        <f>BW89-BU89</f>
        <v>0</v>
      </c>
      <c r="BW89" s="329"/>
      <c r="BX89" s="330">
        <f>IF(CA89&lt;&gt;0,(CA89/$F89)*100,0)</f>
        <v>0</v>
      </c>
      <c r="BY89" s="327">
        <f>ROUND(CA89*[2]QCI!$R$15,2)</f>
        <v>0</v>
      </c>
      <c r="BZ89" s="327">
        <f>CA89-BY89</f>
        <v>0</v>
      </c>
      <c r="CA89" s="329"/>
      <c r="CB89" s="330">
        <f>IF(CE89&lt;&gt;0,(CE89/$F89)*100,0)</f>
        <v>0</v>
      </c>
      <c r="CC89" s="327">
        <f>ROUND(CE89*[2]QCI!$R$15,2)</f>
        <v>0</v>
      </c>
      <c r="CD89" s="327">
        <f>CE89-CC89</f>
        <v>0</v>
      </c>
      <c r="CE89" s="329"/>
      <c r="CF89" s="330">
        <f>IF(CI89&lt;&gt;0,(CI89/$F89)*100,0)</f>
        <v>0</v>
      </c>
      <c r="CG89" s="327">
        <f>ROUND(CI89*[2]QCI!$R$15,2)</f>
        <v>0</v>
      </c>
      <c r="CH89" s="327">
        <f>CI89-CG89</f>
        <v>0</v>
      </c>
      <c r="CI89" s="329"/>
      <c r="CJ89" s="330">
        <f>IF(CM89&lt;&gt;0,(CM89/$F89)*100,0)</f>
        <v>0</v>
      </c>
      <c r="CK89" s="327">
        <f>ROUND(CM89*[2]QCI!$R$15,2)</f>
        <v>0</v>
      </c>
      <c r="CL89" s="327">
        <f>CM89-CK89</f>
        <v>0</v>
      </c>
      <c r="CM89" s="329"/>
      <c r="CN89" s="330">
        <f>IF(CQ89&lt;&gt;0,(CQ89/$F89)*100,0)</f>
        <v>0</v>
      </c>
      <c r="CO89" s="327">
        <f>ROUND(CQ89*[2]QCI!$R$15,2)</f>
        <v>0</v>
      </c>
      <c r="CP89" s="327">
        <f>CQ89-CO89</f>
        <v>0</v>
      </c>
      <c r="CQ89" s="329"/>
      <c r="CR89" s="330">
        <f>IF(CU89&lt;&gt;0,(CU89/$F89)*100,0)</f>
        <v>0</v>
      </c>
      <c r="CS89" s="327">
        <f>ROUND(CU89*[2]QCI!$R$15,2)</f>
        <v>0</v>
      </c>
      <c r="CT89" s="327">
        <f>CU89-CS89</f>
        <v>0</v>
      </c>
      <c r="CU89" s="329"/>
      <c r="CV89" s="330">
        <f>IF(CY89&lt;&gt;0,(CY89/$F89)*100,0)</f>
        <v>0</v>
      </c>
      <c r="CW89" s="327">
        <f>ROUND(CY89*[2]QCI!$R$15,2)</f>
        <v>0</v>
      </c>
      <c r="CX89" s="327">
        <f>CY89-CW89</f>
        <v>0</v>
      </c>
      <c r="CY89" s="329"/>
      <c r="CZ89" s="330">
        <f>IF(DC89&lt;&gt;0,(DC89/$F89)*100,0)</f>
        <v>0</v>
      </c>
      <c r="DA89" s="327">
        <f>ROUND(DC89*[2]QCI!$R$15,2)</f>
        <v>0</v>
      </c>
      <c r="DB89" s="327">
        <f>DC89-DA89</f>
        <v>0</v>
      </c>
      <c r="DC89" s="329"/>
      <c r="DD89"/>
      <c r="DE89"/>
      <c r="DF89"/>
      <c r="DG89"/>
      <c r="DH89"/>
      <c r="DI89"/>
      <c r="DJ89"/>
      <c r="DK89"/>
    </row>
    <row r="90" spans="2:115" ht="12.75" customHeight="1" thickBot="1">
      <c r="B90" s="343"/>
      <c r="C90" s="305"/>
      <c r="D90" s="331" t="s">
        <v>1648</v>
      </c>
      <c r="E90" s="332" t="s">
        <v>1649</v>
      </c>
      <c r="F90" s="333">
        <f>IF(F89=0,F87,F89)</f>
        <v>28982.11</v>
      </c>
      <c r="G90" s="334"/>
      <c r="H90" s="335"/>
      <c r="I90" s="336"/>
      <c r="J90" s="336"/>
      <c r="K90" s="337"/>
      <c r="L90" s="338">
        <f t="shared" ref="L90:BW90" si="74">L89+H90</f>
        <v>0</v>
      </c>
      <c r="M90" s="338">
        <f t="shared" si="74"/>
        <v>0</v>
      </c>
      <c r="N90" s="339">
        <f t="shared" si="74"/>
        <v>0</v>
      </c>
      <c r="O90" s="340">
        <f t="shared" si="74"/>
        <v>0</v>
      </c>
      <c r="P90" s="341">
        <f t="shared" si="74"/>
        <v>0</v>
      </c>
      <c r="Q90" s="338">
        <f t="shared" si="74"/>
        <v>0</v>
      </c>
      <c r="R90" s="338">
        <f t="shared" si="74"/>
        <v>0</v>
      </c>
      <c r="S90" s="340">
        <f t="shared" si="74"/>
        <v>0</v>
      </c>
      <c r="T90" s="341">
        <f t="shared" si="74"/>
        <v>0</v>
      </c>
      <c r="U90" s="338">
        <f t="shared" si="74"/>
        <v>0</v>
      </c>
      <c r="V90" s="338">
        <f t="shared" si="74"/>
        <v>0</v>
      </c>
      <c r="W90" s="340">
        <f t="shared" si="74"/>
        <v>0</v>
      </c>
      <c r="X90" s="341">
        <f t="shared" si="74"/>
        <v>0</v>
      </c>
      <c r="Y90" s="338">
        <f t="shared" si="74"/>
        <v>0</v>
      </c>
      <c r="Z90" s="338">
        <f t="shared" si="74"/>
        <v>0</v>
      </c>
      <c r="AA90" s="340">
        <f t="shared" si="74"/>
        <v>0</v>
      </c>
      <c r="AB90" s="341">
        <f t="shared" si="74"/>
        <v>0</v>
      </c>
      <c r="AC90" s="338">
        <f t="shared" si="74"/>
        <v>0</v>
      </c>
      <c r="AD90" s="338">
        <f t="shared" si="74"/>
        <v>0</v>
      </c>
      <c r="AE90" s="340">
        <f t="shared" si="74"/>
        <v>0</v>
      </c>
      <c r="AF90" s="341">
        <f t="shared" si="74"/>
        <v>0</v>
      </c>
      <c r="AG90" s="338">
        <f t="shared" si="74"/>
        <v>0</v>
      </c>
      <c r="AH90" s="338">
        <f t="shared" si="74"/>
        <v>0</v>
      </c>
      <c r="AI90" s="340">
        <f t="shared" si="74"/>
        <v>0</v>
      </c>
      <c r="AJ90" s="341">
        <f t="shared" si="74"/>
        <v>0</v>
      </c>
      <c r="AK90" s="338">
        <f t="shared" si="74"/>
        <v>0</v>
      </c>
      <c r="AL90" s="338">
        <f t="shared" si="74"/>
        <v>0</v>
      </c>
      <c r="AM90" s="340">
        <f t="shared" si="74"/>
        <v>0</v>
      </c>
      <c r="AN90" s="341">
        <f t="shared" si="74"/>
        <v>0</v>
      </c>
      <c r="AO90" s="338">
        <f t="shared" si="74"/>
        <v>0</v>
      </c>
      <c r="AP90" s="338">
        <f t="shared" si="74"/>
        <v>0</v>
      </c>
      <c r="AQ90" s="340">
        <f t="shared" si="74"/>
        <v>0</v>
      </c>
      <c r="AR90" s="341">
        <f t="shared" si="74"/>
        <v>0</v>
      </c>
      <c r="AS90" s="338">
        <f t="shared" si="74"/>
        <v>0</v>
      </c>
      <c r="AT90" s="338">
        <f t="shared" si="74"/>
        <v>0</v>
      </c>
      <c r="AU90" s="340">
        <f t="shared" si="74"/>
        <v>0</v>
      </c>
      <c r="AV90" s="341">
        <f t="shared" si="74"/>
        <v>0</v>
      </c>
      <c r="AW90" s="338">
        <f t="shared" si="74"/>
        <v>0</v>
      </c>
      <c r="AX90" s="338">
        <f t="shared" si="74"/>
        <v>0</v>
      </c>
      <c r="AY90" s="340">
        <f t="shared" si="74"/>
        <v>0</v>
      </c>
      <c r="AZ90" s="341">
        <f t="shared" si="74"/>
        <v>0</v>
      </c>
      <c r="BA90" s="338">
        <f t="shared" si="74"/>
        <v>0</v>
      </c>
      <c r="BB90" s="338">
        <f t="shared" si="74"/>
        <v>0</v>
      </c>
      <c r="BC90" s="340">
        <f t="shared" si="74"/>
        <v>0</v>
      </c>
      <c r="BD90" s="341">
        <f t="shared" si="74"/>
        <v>0</v>
      </c>
      <c r="BE90" s="338">
        <f t="shared" si="74"/>
        <v>0</v>
      </c>
      <c r="BF90" s="338">
        <f t="shared" si="74"/>
        <v>0</v>
      </c>
      <c r="BG90" s="340">
        <f t="shared" si="74"/>
        <v>0</v>
      </c>
      <c r="BH90" s="341">
        <f t="shared" si="74"/>
        <v>0</v>
      </c>
      <c r="BI90" s="338">
        <f t="shared" si="74"/>
        <v>0</v>
      </c>
      <c r="BJ90" s="338">
        <f t="shared" si="74"/>
        <v>0</v>
      </c>
      <c r="BK90" s="340">
        <f t="shared" si="74"/>
        <v>0</v>
      </c>
      <c r="BL90" s="341">
        <f t="shared" si="74"/>
        <v>0</v>
      </c>
      <c r="BM90" s="338">
        <f t="shared" si="74"/>
        <v>0</v>
      </c>
      <c r="BN90" s="338">
        <f t="shared" si="74"/>
        <v>0</v>
      </c>
      <c r="BO90" s="340">
        <f t="shared" si="74"/>
        <v>0</v>
      </c>
      <c r="BP90" s="341">
        <f t="shared" si="74"/>
        <v>0</v>
      </c>
      <c r="BQ90" s="338">
        <f t="shared" si="74"/>
        <v>0</v>
      </c>
      <c r="BR90" s="338">
        <f t="shared" si="74"/>
        <v>0</v>
      </c>
      <c r="BS90" s="340">
        <f t="shared" si="74"/>
        <v>0</v>
      </c>
      <c r="BT90" s="341">
        <f t="shared" si="74"/>
        <v>0</v>
      </c>
      <c r="BU90" s="338">
        <f t="shared" si="74"/>
        <v>0</v>
      </c>
      <c r="BV90" s="338">
        <f t="shared" si="74"/>
        <v>0</v>
      </c>
      <c r="BW90" s="340">
        <f t="shared" si="74"/>
        <v>0</v>
      </c>
      <c r="BX90" s="341">
        <f t="shared" ref="BX90:DC90" si="75">BX89+BT90</f>
        <v>0</v>
      </c>
      <c r="BY90" s="338">
        <f t="shared" si="75"/>
        <v>0</v>
      </c>
      <c r="BZ90" s="338">
        <f t="shared" si="75"/>
        <v>0</v>
      </c>
      <c r="CA90" s="340">
        <f t="shared" si="75"/>
        <v>0</v>
      </c>
      <c r="CB90" s="341">
        <f t="shared" si="75"/>
        <v>0</v>
      </c>
      <c r="CC90" s="338">
        <f t="shared" si="75"/>
        <v>0</v>
      </c>
      <c r="CD90" s="338">
        <f t="shared" si="75"/>
        <v>0</v>
      </c>
      <c r="CE90" s="340">
        <f t="shared" si="75"/>
        <v>0</v>
      </c>
      <c r="CF90" s="341">
        <f t="shared" si="75"/>
        <v>0</v>
      </c>
      <c r="CG90" s="338">
        <f t="shared" si="75"/>
        <v>0</v>
      </c>
      <c r="CH90" s="338">
        <f t="shared" si="75"/>
        <v>0</v>
      </c>
      <c r="CI90" s="340">
        <f t="shared" si="75"/>
        <v>0</v>
      </c>
      <c r="CJ90" s="341">
        <f t="shared" si="75"/>
        <v>0</v>
      </c>
      <c r="CK90" s="338">
        <f t="shared" si="75"/>
        <v>0</v>
      </c>
      <c r="CL90" s="338">
        <f t="shared" si="75"/>
        <v>0</v>
      </c>
      <c r="CM90" s="340">
        <f t="shared" si="75"/>
        <v>0</v>
      </c>
      <c r="CN90" s="341">
        <f t="shared" si="75"/>
        <v>0</v>
      </c>
      <c r="CO90" s="338">
        <f t="shared" si="75"/>
        <v>0</v>
      </c>
      <c r="CP90" s="338">
        <f t="shared" si="75"/>
        <v>0</v>
      </c>
      <c r="CQ90" s="340">
        <f t="shared" si="75"/>
        <v>0</v>
      </c>
      <c r="CR90" s="341">
        <f t="shared" si="75"/>
        <v>0</v>
      </c>
      <c r="CS90" s="338">
        <f t="shared" si="75"/>
        <v>0</v>
      </c>
      <c r="CT90" s="338">
        <f t="shared" si="75"/>
        <v>0</v>
      </c>
      <c r="CU90" s="340">
        <f t="shared" si="75"/>
        <v>0</v>
      </c>
      <c r="CV90" s="341">
        <f t="shared" si="75"/>
        <v>0</v>
      </c>
      <c r="CW90" s="338">
        <f t="shared" si="75"/>
        <v>0</v>
      </c>
      <c r="CX90" s="338">
        <f t="shared" si="75"/>
        <v>0</v>
      </c>
      <c r="CY90" s="340">
        <f t="shared" si="75"/>
        <v>0</v>
      </c>
      <c r="CZ90" s="341">
        <f t="shared" si="75"/>
        <v>0</v>
      </c>
      <c r="DA90" s="338">
        <f t="shared" si="75"/>
        <v>0</v>
      </c>
      <c r="DB90" s="338">
        <f t="shared" si="75"/>
        <v>0</v>
      </c>
      <c r="DC90" s="340">
        <f t="shared" si="75"/>
        <v>0</v>
      </c>
      <c r="DD90"/>
      <c r="DE90"/>
      <c r="DF90"/>
      <c r="DG90"/>
      <c r="DH90"/>
      <c r="DI90"/>
      <c r="DJ90"/>
      <c r="DK90"/>
    </row>
    <row r="91" spans="2:115" ht="12.75" customHeight="1">
      <c r="B91" s="345" t="s">
        <v>1650</v>
      </c>
      <c r="C91" s="346" t="s">
        <v>1651</v>
      </c>
      <c r="D91" s="347" t="s">
        <v>1643</v>
      </c>
      <c r="E91" s="348" t="s">
        <v>1644</v>
      </c>
      <c r="F91" s="349">
        <f>F15+F19+F23+F27+F31+F35+F39+F43+F47+F51+F55+F59+F63+F67+F71+F75+F79+F83+F87</f>
        <v>3064365.88</v>
      </c>
      <c r="G91" s="350">
        <f>G15+G19+G23+G27+G31+G35+G39+G43+G47+G51+G55+G59+G63+G67+G71+G75+G79+G83+G87</f>
        <v>1.0000000000000002</v>
      </c>
      <c r="H91" s="351"/>
      <c r="I91" s="352"/>
      <c r="J91" s="352"/>
      <c r="K91" s="353"/>
      <c r="L91" s="354">
        <f>IF(O91&lt;&gt;0,O91/$F91*100,0)</f>
        <v>0</v>
      </c>
      <c r="M91" s="349">
        <f>M15+M19+M23+M27+M31+M35+M39+M43+M47+M51+M55+M59+M63+M67+M71+M75+M79+M83+M87</f>
        <v>0</v>
      </c>
      <c r="N91" s="349">
        <f>O91-M91</f>
        <v>0</v>
      </c>
      <c r="O91" s="355">
        <f>O15+O19+O23+O27+O31+O35+O39+O43+O47+O51+O55+O59+O63+O67+O71+O75+O79+O83+O87</f>
        <v>0</v>
      </c>
      <c r="P91" s="354">
        <f>IF(S91&lt;&gt;0,S91/$F91*100,0)</f>
        <v>0</v>
      </c>
      <c r="Q91" s="349">
        <f>Q15+Q19+Q23+Q27+Q31+Q35+Q39+Q43+Q47+Q51+Q55+Q59+Q63+Q67+Q71+Q75+Q79+Q83+Q87</f>
        <v>0</v>
      </c>
      <c r="R91" s="349">
        <f>S91-Q91</f>
        <v>0</v>
      </c>
      <c r="S91" s="355">
        <f>S15+S19+S23+S27+S31+S35+S39+S43+S47+S51+S55+S59+S63+S67+S71+S75+S79+S83+S87</f>
        <v>0</v>
      </c>
      <c r="T91" s="356">
        <f>IF(W91&lt;&gt;0,W91/$F91*100,0)</f>
        <v>0</v>
      </c>
      <c r="U91" s="355">
        <f>U15+U19+U23+U27+U31+U35+U39+U43+U47+U51+U55+U59+U63+U67+U71+U75+U79+U83+U87</f>
        <v>0</v>
      </c>
      <c r="V91" s="349">
        <f>W91-U91</f>
        <v>0</v>
      </c>
      <c r="W91" s="357">
        <f>W15+W19+W23+W27+W31+W35+W39+W43+W47+W51+W55+W59+W63+W67+W71+W75+W79+W83+W87</f>
        <v>0</v>
      </c>
      <c r="X91" s="354">
        <f>IF(AA91&lt;&gt;0,AA91/$F91*100,0)</f>
        <v>0</v>
      </c>
      <c r="Y91" s="349">
        <f>Y15+Y19+Y23+Y27+Y31+Y35+Y39+Y43+Y47+Y51+Y55+Y59+Y63+Y67+Y71+Y75+Y79+Y83+Y87</f>
        <v>0</v>
      </c>
      <c r="Z91" s="349">
        <f>AA91-Y91</f>
        <v>0</v>
      </c>
      <c r="AA91" s="357">
        <f>AA15+AA19+AA23+AA27+AA31+AA35+AA39+AA43+AA47+AA51+AA55+AA59+AA63+AA67+AA71+AA75+AA79+AA83+AA87</f>
        <v>0</v>
      </c>
      <c r="AB91" s="354">
        <f>IF(AE91&lt;&gt;0,AE91/$F91*100,0)</f>
        <v>0</v>
      </c>
      <c r="AC91" s="349">
        <f>AC15+AC19+AC23+AC27+AC31+AC35+AC39+AC43+AC47+AC51+AC55+AC59+AC63+AC67+AC71+AC75+AC79+AC83+AC87</f>
        <v>0</v>
      </c>
      <c r="AD91" s="349">
        <f>AE91-AC91</f>
        <v>0</v>
      </c>
      <c r="AE91" s="355">
        <f>AE15+AE19+AE23+AE27+AE31+AE35+AE39+AE43+AE47+AE51+AE55+AE59+AE63+AE67+AE71+AE75+AE79+AE83+AE87</f>
        <v>0</v>
      </c>
      <c r="AF91" s="354">
        <f>IF(AI91&lt;&gt;0,AI91/$F91*100,0)</f>
        <v>0</v>
      </c>
      <c r="AG91" s="349">
        <f>AG15+AG19+AG23+AG27+AG31+AG35+AG39+AG43+AG47+AG51+AG55+AG59+AG63+AG67+AG71+AG75+AG79+AG83+AG87</f>
        <v>0</v>
      </c>
      <c r="AH91" s="349">
        <f>AI91-AG91</f>
        <v>0</v>
      </c>
      <c r="AI91" s="357">
        <f>AI15+AI19+AI23+AI27+AI31+AI35+AI39+AI43+AI47+AI51+AI55+AI59+AI63+AI67+AI71+AI75+AI79+AI83+AI87</f>
        <v>0</v>
      </c>
      <c r="AJ91" s="354">
        <f>IF(AM91&lt;&gt;0,AM91/$F91*100,0)</f>
        <v>0</v>
      </c>
      <c r="AK91" s="349">
        <f>AK15+AK19+AK23+AK27+AK31+AK35+AK39+AK43+AK47+AK51+AK55+AK59+AK63+AK67+AK71+AK75+AK79+AK83+AK87</f>
        <v>0</v>
      </c>
      <c r="AL91" s="358">
        <f>AM91-AK91</f>
        <v>0</v>
      </c>
      <c r="AM91" s="359">
        <f>AM15+AM19+AM23+AM27+AM31+AM35+AM39+AM43+AM47+AM51+AM55+AM59+AM63+AM67+AM71+AM75+AM79+AM83+AM87</f>
        <v>0</v>
      </c>
      <c r="AN91" s="354">
        <f>IF(AQ91&lt;&gt;0,AQ91/$F91*100,0)</f>
        <v>0</v>
      </c>
      <c r="AO91" s="349">
        <f>AO15+AO19+AO23+AO27+AO31+AO35+AO39+AO43+AO47+AO51+AO55+AO59+AO63+AO67+AO71+AO75+AO79+AO83+AO87</f>
        <v>0</v>
      </c>
      <c r="AP91" s="358">
        <f>AQ91-AO91</f>
        <v>0</v>
      </c>
      <c r="AQ91" s="359">
        <f>AQ15+AQ19+AQ23+AQ27+AQ31+AQ35+AQ39+AQ43+AQ47+AQ51+AQ55+AQ59+AQ63+AQ67+AQ71+AQ75+AQ79+AQ83+AQ87</f>
        <v>0</v>
      </c>
      <c r="AR91" s="356">
        <f>IF(AU91&lt;&gt;0,AU91/$F91*100,0)</f>
        <v>0</v>
      </c>
      <c r="AS91" s="358">
        <f>AS15+AS19+AS23+AS27+AS31+AS35+AS39+AS43+AS47+AS51+AS55+AS59+AS63+AS67+AS71+AS75+AS79+AS83+AS87</f>
        <v>0</v>
      </c>
      <c r="AT91" s="358">
        <f>AU91-AS91</f>
        <v>0</v>
      </c>
      <c r="AU91" s="359">
        <f>AU15+AU19+AU23+AU27+AU31+AU35+AU39+AU43+AU47+AU51+AU55+AU59+AU63+AU67+AU71+AU75+AU79+AU83+AU87</f>
        <v>0</v>
      </c>
      <c r="AV91" s="356">
        <f>IF(AY91&lt;&gt;0,AY91/$F91*100,0)</f>
        <v>0</v>
      </c>
      <c r="AW91" s="360">
        <f>AW15+AW19+AW23+AW27+AW31+AW35+AW39+AW43+AW47+AW51+AW55+AW59+AW63+AW67+AW71+AW75+AW79+AW83+AW87</f>
        <v>0</v>
      </c>
      <c r="AX91" s="361">
        <f>AY91-AW91</f>
        <v>0</v>
      </c>
      <c r="AY91" s="359">
        <f>AY15+AY19+AY23+AY27+AY31+AY35+AY39+AY43+AY47+AY51+AY55+AY59+AY63+AY67+AY71+AY75+AY79+AY83+AY87</f>
        <v>0</v>
      </c>
      <c r="AZ91" s="356">
        <f>IF(BC91&lt;&gt;0,BC91/$F91*100,0)</f>
        <v>0</v>
      </c>
      <c r="BA91" s="358">
        <f>BA15+BA19+BA23+BA27+BA31+BA35+BA39+BA43+BA47+BA51+BA55+BA59+BA63+BA67+BA71+BA75+BA79+BA83+BA87</f>
        <v>0</v>
      </c>
      <c r="BB91" s="358">
        <f>BC91-BA91</f>
        <v>0</v>
      </c>
      <c r="BC91" s="359">
        <f>BC15+BC19+BC23+BC27+BC31+BC35+BC39+BC43+BC47+BC51+BC55+BC59+BC63+BC67+BC71+BC75+BC79+BC83+BC87</f>
        <v>0</v>
      </c>
      <c r="BD91" s="356">
        <f>IF(BG91&lt;&gt;0,BG91/$F91*100,0)</f>
        <v>0</v>
      </c>
      <c r="BE91" s="358">
        <f>BE15+BE19+BE23+BE27+BE31+BE35+BE39+BE43+BE47+BE51+BE55+BE59+BE63+BE67+BE71+BE75+BE79+BE83+BE87</f>
        <v>0</v>
      </c>
      <c r="BF91" s="358">
        <f>BG91-BE91</f>
        <v>0</v>
      </c>
      <c r="BG91" s="359">
        <f>BG15+BG19+BG23+BG27+BG31+BG35+BG39+BG43+BG47+BG51+BG55+BG59+BG63+BG67+BG71+BG75+BG79+BG83+BG87</f>
        <v>0</v>
      </c>
      <c r="BH91" s="354">
        <f>IF(BK91&lt;&gt;0,BK91/$F91*100,0)</f>
        <v>0</v>
      </c>
      <c r="BI91" s="349">
        <f>BI15+BI19+BI23+BI27+BI31+BI35+BI39+BI43+BI47+BI51++BI55+BI59+BI63+BI67+BI71+BI75+BI79+BI83+BI87</f>
        <v>0</v>
      </c>
      <c r="BJ91" s="349">
        <f>BK91-BI91</f>
        <v>0</v>
      </c>
      <c r="BK91" s="357">
        <f>BK15+BK19+BK23+BK27+BK31+BK35+BK39+BK43+BK47+BK51+BK55+BK59+BK63+BK67+BK71+BK75+BK79+BK83+BK87</f>
        <v>0</v>
      </c>
      <c r="BL91" s="354">
        <f>IF(BO91&lt;&gt;0,BO91/$F91*100,0)</f>
        <v>0</v>
      </c>
      <c r="BM91" s="349">
        <f>BM15+BM19+BM23+BM27+BM31+BM35+BM39+BM43+BM47+BM51+BM55+BM59+BM63+BM67+BM71+BM75+BM79+BM83+BM87</f>
        <v>0</v>
      </c>
      <c r="BN91" s="349">
        <f>BO91-BM91</f>
        <v>0</v>
      </c>
      <c r="BO91" s="357">
        <f>BO15+BO19+BO23+BO27+BO31+BO35+BO39+BO43+BO47+BO51+BO55+BO59+BO63+BO67+BO71+BO75+BO79+BO83+BO87</f>
        <v>0</v>
      </c>
      <c r="BP91" s="354">
        <f>IF(BS91&lt;&gt;0,BS91/$F91*100,0)</f>
        <v>0</v>
      </c>
      <c r="BQ91" s="349">
        <f>BQ15+BQ19+BQ23+BQ27+BQ31+BQ35+BQ39+BQ43+BQ47+BQ51+BQ55+BQ59+BQ63+BQ67+BQ71+BQ75+BQ79+BQ83+BQ87</f>
        <v>0</v>
      </c>
      <c r="BR91" s="349">
        <f>BS91-BQ91</f>
        <v>0</v>
      </c>
      <c r="BS91" s="357">
        <f>BS15+BS19+BS23+BS27+BS31+BS35+BS39+BS43+BS47+BS51+BS55+BS59+BS63+BS67+BS71+BS75+BS79+BS83+BS87</f>
        <v>0</v>
      </c>
      <c r="BT91" s="354">
        <f>IF(BW91&lt;&gt;0,BW91/$F91*100,0)</f>
        <v>0</v>
      </c>
      <c r="BU91" s="349">
        <f>BU15+BU19+BU23+BU27+BU31+BU35+BU39+BU43+BU47+BU51+BU55+BU59+BU63+BU67+BU71+BU75+BU79+BU83+BU87</f>
        <v>0</v>
      </c>
      <c r="BV91" s="349">
        <f>BW91-BU91</f>
        <v>0</v>
      </c>
      <c r="BW91" s="357">
        <f>BW15+BW19+BW23+BW27+BW31+BW35+BW39+BW43+BW47+BW51+BW55+BW59+BW63+BW67+BW71+BW75+BW79+BW83+BW87</f>
        <v>0</v>
      </c>
      <c r="BX91" s="354">
        <f>IF(CA91&lt;&gt;0,CA91/$F91*100,0)</f>
        <v>0</v>
      </c>
      <c r="BY91" s="349">
        <f>BY15+BY19+BY23+BY27+BY31+BY35+BY39+BY43+BY47+BY51+BY55+BY59+BY63+BY67+BY71+BY75+BY79+BY83+BY87</f>
        <v>0</v>
      </c>
      <c r="BZ91" s="349">
        <f>CA91-BY91</f>
        <v>0</v>
      </c>
      <c r="CA91" s="357">
        <f>CA15+CA19+CA23+CA27+CA31+CA35+CA39+CA43+CA47+CA51+CA55+CA59+CA63+CA67+CA71+CA75+CA79+CA83+CA87</f>
        <v>0</v>
      </c>
      <c r="CB91" s="354">
        <f>IF(CE91&lt;&gt;0,CE91/$F91*100,0)</f>
        <v>0</v>
      </c>
      <c r="CC91" s="349">
        <f>CC15+CC19+CC23+CC27+CC31+CC35+CC39+CC43+CC47+CC51+CC55+CC59+CC63+CC67+CC71+CC75+CC79+CC83+CC87</f>
        <v>0</v>
      </c>
      <c r="CD91" s="349">
        <f>CE91-CC91</f>
        <v>0</v>
      </c>
      <c r="CE91" s="357">
        <f>CE15+CE19+CE23+CE27+CE31+CE35+CE39+CE43+CE47+CE51+CE55+CE59+CE63+CE67+CE71+CE75+CE79+CE83+CE87</f>
        <v>0</v>
      </c>
      <c r="CF91" s="354">
        <f>IF(CI91&lt;&gt;0,CI91/$F91*100,0)</f>
        <v>0</v>
      </c>
      <c r="CG91" s="349">
        <f>CG15+CG19+CG23+CG27+CG31+CG35+CG39+CG43+CG47+CG51+CG55+CG59+CG63+CG67+CG71+CG75+CG79+CG83+CG87</f>
        <v>0</v>
      </c>
      <c r="CH91" s="349">
        <f>CI91-CG91</f>
        <v>0</v>
      </c>
      <c r="CI91" s="357">
        <f>CI15+CI19+CI23+CI27+CI31+CI35+CI39+CI43+CI47+CI51+CI55+CI59+CI63+CI67+CI71+CI75+CI79+CI83+CI87</f>
        <v>0</v>
      </c>
      <c r="CJ91" s="354">
        <f>IF(CM91&lt;&gt;0,CM91/$F91*100,0)</f>
        <v>0</v>
      </c>
      <c r="CK91" s="349">
        <f>CK15+CK19+CK23+CK27+CK31+CK35+CK39+CK43+CK47+CK51+CK55+CK59+CK63+CK67+CK71+CK75+CK79+CK83+CK87</f>
        <v>0</v>
      </c>
      <c r="CL91" s="349">
        <f>CM91-CK91</f>
        <v>0</v>
      </c>
      <c r="CM91" s="357">
        <f>CM15+CM19+CM23+CM27+CM31+CM35+CM39+CM43+CM47+CM51+CM55+CM59+CM63+CM67+CM71+CM75+CM79+CM83+CM87</f>
        <v>0</v>
      </c>
      <c r="CN91" s="354">
        <f>IF(CQ91&lt;&gt;0,CQ91/$F91*100,0)</f>
        <v>0</v>
      </c>
      <c r="CO91" s="349">
        <f>CO15+CO19+CO23+CO27+CO31+CO35+CO39+CO43+CO47+CO51+CO55+CO59+CO63+CO67+CO71+CO75+CO79+CO83+CO87</f>
        <v>0</v>
      </c>
      <c r="CP91" s="349">
        <f>CQ91-CO91</f>
        <v>0</v>
      </c>
      <c r="CQ91" s="357">
        <f>CQ15+CQ19+CQ23+CQ27+CQ31+CQ35+CQ39+CQ43+CQ47+CQ51+CQ55+CQ59+CQ63+CQ67+CQ71+CQ75+CQ79+CQ83+CQ87</f>
        <v>0</v>
      </c>
      <c r="CR91" s="354">
        <f>IF(CU91&lt;&gt;0,CU91/$F91*100,0)</f>
        <v>0</v>
      </c>
      <c r="CS91" s="349">
        <f>CS15+CS19+CS23+CS27+CS31+CS35+CS39+CS43+CS47+CS51+CS55+CS59+CS63+CS67+CS71+CS75+CS79+CS83+CS87</f>
        <v>0</v>
      </c>
      <c r="CT91" s="349">
        <f>CU91-CS91</f>
        <v>0</v>
      </c>
      <c r="CU91" s="357">
        <f>CU15+CU19+CU23+CU27+CU31+CU35+CU39+CU43+CU47+CU51+CU55+CU59+CU63+CU67+CU71+CU75+CU79+CU83+CU87</f>
        <v>0</v>
      </c>
      <c r="CV91" s="354">
        <f>IF(CY91&lt;&gt;0,CY91/$F91*100,0)</f>
        <v>0</v>
      </c>
      <c r="CW91" s="349">
        <f>CW15+CW19+CW23+CW27+CW31+CW35+CW39+CW43+CW47+CW51+CW55+CW59+CW63+CW67+CW71+CW75+CW79+CW83+CW87</f>
        <v>0</v>
      </c>
      <c r="CX91" s="349">
        <f>CY91-CW91</f>
        <v>0</v>
      </c>
      <c r="CY91" s="357">
        <f>CY15+CY19+CY23+CY27+CY31+CY35+CY39+CY43+CY47+CY51+CY55+CY59+CY63+CY67+CY71+CY75+CY79+CY83+CY87</f>
        <v>0</v>
      </c>
      <c r="CZ91" s="354">
        <f>IF(DC91&lt;&gt;0,DC91/$F91*100,0)</f>
        <v>0</v>
      </c>
      <c r="DA91" s="349">
        <f>DA15+DA19+DA23+DA27+DA31+DA35+DA39+DA43+DA47+DA51+DA55+DA59+DA63+DA67+DA71+DA75+DA79+DA83+DA87</f>
        <v>0</v>
      </c>
      <c r="DB91" s="349">
        <f>DC91-DA91</f>
        <v>0</v>
      </c>
      <c r="DC91" s="357">
        <f>DC15+DC19+DC23+DC27+DC31+DC35+DC39+DC43+DC47+DC51+DC55+DC59+DC63+DC67+DC71+DC75+DC79+DC83+DC87</f>
        <v>0</v>
      </c>
      <c r="DD91"/>
      <c r="DE91"/>
      <c r="DF91"/>
      <c r="DG91"/>
      <c r="DH91"/>
      <c r="DI91"/>
      <c r="DJ91"/>
      <c r="DK91"/>
    </row>
    <row r="92" spans="2:115" ht="12.75" customHeight="1">
      <c r="B92" s="362"/>
      <c r="C92" s="305"/>
      <c r="D92" s="363" t="s">
        <v>1643</v>
      </c>
      <c r="E92" s="307" t="s">
        <v>1645</v>
      </c>
      <c r="F92" s="308">
        <f>F16+F20+F24+F28+F32+F36+F40+F44+F48+F52+F56+F60+F64+F68+F72+F76+F80+F84+F88</f>
        <v>0</v>
      </c>
      <c r="G92" s="309"/>
      <c r="H92" s="311"/>
      <c r="I92" s="311"/>
      <c r="J92" s="311"/>
      <c r="K92" s="312"/>
      <c r="L92" s="316">
        <f>IF(O92&lt;&gt;0,O92/$F91*100,0)</f>
        <v>0</v>
      </c>
      <c r="M92" s="317">
        <f>M16+M20+M24+M28+M32+M36+M40+M44+M48+M52+M56+M60+M64+M68+M72+M76+M80+M84+M88</f>
        <v>0</v>
      </c>
      <c r="N92" s="318">
        <f>O92-M92</f>
        <v>0</v>
      </c>
      <c r="O92" s="319">
        <f>O16+O20+O24+O28+O32+O36+O40+O44+O48+O52+O56+O60+O64+O68+O72+O76+O80+O84+O88</f>
        <v>0</v>
      </c>
      <c r="P92" s="316">
        <f>IF(S92&lt;&gt;0,S92/$F91*100,0)</f>
        <v>0</v>
      </c>
      <c r="Q92" s="317">
        <f>Q16+Q20+Q24+Q28+Q32+Q36+Q40+Q44+Q48+Q52+Q56+Q60+Q64+Q68+Q72+Q76+Q80+Q84+Q88</f>
        <v>0</v>
      </c>
      <c r="R92" s="318">
        <f>S92-Q92</f>
        <v>0</v>
      </c>
      <c r="S92" s="319">
        <f>S16+S20+S24+S28+S32+S36+S40+S44+S48+S52+S56+S60+S64+S68+S72+S76+S80+S84+S88</f>
        <v>0</v>
      </c>
      <c r="T92" s="316">
        <f>IF(W92&lt;&gt;0,W92/$F91*100,0)</f>
        <v>0</v>
      </c>
      <c r="U92" s="317">
        <f>U16+U20+U24+U28+U32+U36+U40+U44+U48+U52+U56+U60+U64+U68+U72+U76+U80+U84+U88</f>
        <v>0</v>
      </c>
      <c r="V92" s="318">
        <f>W92-U92</f>
        <v>0</v>
      </c>
      <c r="W92" s="319">
        <f>W16+W20+W24+W28+W32+W36+W40+W44+W48+W52+W56+W60+W64+W68+W72+W76+W80+W84+W88</f>
        <v>0</v>
      </c>
      <c r="X92" s="316">
        <f>IF(AA92&lt;&gt;0,AA92/$F91*100,0)</f>
        <v>0</v>
      </c>
      <c r="Y92" s="317">
        <f>Y16+Y20+Y24+Y28+Y32+Y36+Y40+Y44+Y48+Y52+Y56+Y60+Y64+Y68+Y72+Y76+Y80+Y84+Y88</f>
        <v>0</v>
      </c>
      <c r="Z92" s="318">
        <f>AA92-Y92</f>
        <v>0</v>
      </c>
      <c r="AA92" s="319">
        <f>AA16+AA20+AA24+AA28+AA32+AA36+AA40+AA44+AA48+AA52+AA56+AA60+AA64+AA68+AA72+AA76+AA80+AA84+AA88</f>
        <v>0</v>
      </c>
      <c r="AB92" s="316">
        <f>IF(AE92&lt;&gt;0,AE92/$F91*100,0)</f>
        <v>0</v>
      </c>
      <c r="AC92" s="317">
        <f>AC16+AC20+AC24+AC28+AC32+AC36+AC40+AC44+AC48+AC52+AC56+AC60+AC64+AC68+AC72+AC76+AC80+AC84+AC88</f>
        <v>0</v>
      </c>
      <c r="AD92" s="318">
        <f>AE92-AC92</f>
        <v>0</v>
      </c>
      <c r="AE92" s="319">
        <f>AE16+AE20+AE24+AE28+AE32+AE36+AE40+AE44+AE48+AE52+AE56+AE60+AE64+AE68+AE72+AE76+AE80+AE84+AE88</f>
        <v>0</v>
      </c>
      <c r="AF92" s="316">
        <f>IF(AI92&lt;&gt;0,AI92/$F91*100,0)</f>
        <v>0</v>
      </c>
      <c r="AG92" s="317">
        <f>AG16+AG20+AG24+AG28+AG32+AG36+AG40+AG44+AG48+AG52+AG56+AG60+AG64+AG68+AG72+AG76+AG80+AG84+AG88</f>
        <v>0</v>
      </c>
      <c r="AH92" s="318">
        <f>AI92-AG92</f>
        <v>0</v>
      </c>
      <c r="AI92" s="319">
        <f>AI16+AI20+AI24+AI28+AI32+AI36+AI40+AI44+AI48+AI52+AI56+AI60+AI64+AI68+AI72+AI76+AI80+AI84+AI88</f>
        <v>0</v>
      </c>
      <c r="AJ92" s="316">
        <f>IF(AM92&lt;&gt;0,AM92/$F91*100,0)</f>
        <v>0</v>
      </c>
      <c r="AK92" s="317">
        <f>AK16+AK20+AK24+AK28+AK32+AK36+AK40+AK44+AK48+AK52+AK56+AK60+AK64+AK68+AK72+AK76+AK80+AK84+AK88</f>
        <v>0</v>
      </c>
      <c r="AL92" s="318">
        <f>AM92-AK92</f>
        <v>0</v>
      </c>
      <c r="AM92" s="319">
        <f>AM16+AM20+AM24+AM28+AM32+AM36+AM40+AM44+AM48+AM52+AM56+AM60+AM64+AM68+AM72+AM76+AM80+AM84+AM88</f>
        <v>0</v>
      </c>
      <c r="AN92" s="316">
        <f>IF(AQ92&lt;&gt;0,AQ92/$F91*100,0)</f>
        <v>0</v>
      </c>
      <c r="AO92" s="318">
        <f>AO16+AO20+AO24+AO28+AO32+AO36+AO40+AO44+AO48+AO52+AO56+AO60+AO64+AO68+AO72+AO76+AO80+AO84+AO88</f>
        <v>0</v>
      </c>
      <c r="AP92" s="316">
        <f>AQ92-AO92</f>
        <v>0</v>
      </c>
      <c r="AQ92" s="364">
        <f>AQ16+AQ20+AQ24+AQ28+AQ32+AQ36+AQ40+AQ44+AQ48+AQ52+AQ56+AQ60+AQ64+AQ68+AQ72+AQ76+AQ80+AQ84+AQ88</f>
        <v>0</v>
      </c>
      <c r="AR92" s="316">
        <f>IF(AU92&lt;&gt;0,AU92/$F91*100,0)</f>
        <v>0</v>
      </c>
      <c r="AS92" s="317">
        <f>AS16+AS20+AS24+AS28+AS32+AS36+AS40+AS44+AS48+AS52+AS56+AS60+AS64+AS68+AS72+AS76+AS80+AS84+AS88</f>
        <v>0</v>
      </c>
      <c r="AT92" s="318">
        <f>AU92-AS92</f>
        <v>0</v>
      </c>
      <c r="AU92" s="319">
        <f>AU16+AU20+AU24+AU28+AU32+AU36+AU40+AU44+AU48+AU52+AU56+AU60+AU64+AU68+AU72+AU76+AU80+AU84+AU88</f>
        <v>0</v>
      </c>
      <c r="AV92" s="316">
        <f>IF(AY92&lt;&gt;0,AY92/$F91*100,0)</f>
        <v>0</v>
      </c>
      <c r="AW92" s="317">
        <f>AW16+AW20+AW24+AW28+AW32+AW36+AW40+AW44+AW48+AW52+AW56+AW60+AW64+AW68+AW72+AW76+AW80+AW84+AW88</f>
        <v>0</v>
      </c>
      <c r="AX92" s="318">
        <f>AY92-AW92</f>
        <v>0</v>
      </c>
      <c r="AY92" s="319">
        <f>AY16+AY20+AY24+AY28+AY32+AY36+AY40+AY44+AY48+AY52+AY56+AY60+AY64+AY68+AY72+AY76+AY80+AY84+AY88</f>
        <v>0</v>
      </c>
      <c r="AZ92" s="316">
        <f>IF(BC92&lt;&gt;0,BC92/$F91*100,0)</f>
        <v>0</v>
      </c>
      <c r="BA92" s="317">
        <f>BA16+BA20+BA24+BA28+BA32+BA36+BA40+BA44+BA48+BA52+BA56+BA60+BA64+BA68+BA72+BA76+BA80+BA84+BA88</f>
        <v>0</v>
      </c>
      <c r="BB92" s="318">
        <f>BC92-BA92</f>
        <v>0</v>
      </c>
      <c r="BC92" s="319">
        <f>BC16+BC20+BC24+BC28+BC32+BC36+BC40+BC44+BC48+BC52+BC56+BC60+BC64+BC68+BC72+BC76+BC80+BC84+BC88</f>
        <v>0</v>
      </c>
      <c r="BD92" s="316">
        <f>IF(BG92&lt;&gt;0,BG92/$F91*100,0)</f>
        <v>0</v>
      </c>
      <c r="BE92" s="317">
        <f>BE16+BE20+BE24+BE28+BE32+BE36+BE40+BE44+BE48+BE52+BE56+BE60+BE64+BE68+BE72+BE76+BE80+BE84+BE88</f>
        <v>0</v>
      </c>
      <c r="BF92" s="318">
        <f>BG92-BE92</f>
        <v>0</v>
      </c>
      <c r="BG92" s="319">
        <f>BG16+BG20+BG24+BG28+BG32+BG36+BG40+BG44+BG48+BG52+BG56+BG60+BG64+BG68+BG72+BG76+BG80+BG84+BG88</f>
        <v>0</v>
      </c>
      <c r="BH92" s="316">
        <f>IF(BK92&lt;&gt;0,BK92/$F91*100,0)</f>
        <v>0</v>
      </c>
      <c r="BI92" s="317">
        <f>BI16+BI20+BI24+BI28+BI32+BI36+BI40+BI44+BI48+BI52+BI56+BI60+BI64+BI68+BI72+BI76+BI80+BI84+BI88</f>
        <v>0</v>
      </c>
      <c r="BJ92" s="318">
        <f>BK92-BI92</f>
        <v>0</v>
      </c>
      <c r="BK92" s="319">
        <f>BK16+BK20+BK24+BK28+BK32+BK36+BK40+BK44+BK48+BK52+BK56+BK60+BK64+BK68+BK72+BK76+BK80+BK84+BK88</f>
        <v>0</v>
      </c>
      <c r="BL92" s="316">
        <f>IF(BO92&lt;&gt;0,BO92/$F91*100,0)</f>
        <v>0</v>
      </c>
      <c r="BM92" s="317">
        <f>BM16+BM20+BM24+BM28+BM32+BM36+BM40+BM44+BM48+BM52+BM56+BM60+BM64+BM68+BM72+BM76+BM80+BM84+BM88</f>
        <v>0</v>
      </c>
      <c r="BN92" s="318">
        <f>BO92-BM92</f>
        <v>0</v>
      </c>
      <c r="BO92" s="319">
        <f>BO16+BO20+BO24+BO28+BO32+BO36+BO40+BO44+BO48+BO52+BO56+BO60+BO64+BO68+BO72+BO76+BO80+BO84+BO88</f>
        <v>0</v>
      </c>
      <c r="BP92" s="316">
        <f>IF(BS92&lt;&gt;0,BS92/$F91*100,0)</f>
        <v>0</v>
      </c>
      <c r="BQ92" s="317">
        <f>BQ16+BQ20+BQ24+BQ28+BQ32+BQ36+BQ40+BQ44+BQ48+BQ52+BQ56+BQ60+BQ64+BQ68+BQ72+BQ76+BQ80+BQ84+BQ88</f>
        <v>0</v>
      </c>
      <c r="BR92" s="318">
        <f>BS92-BQ92</f>
        <v>0</v>
      </c>
      <c r="BS92" s="319">
        <f>BS16+BS20+BS24+BS28+BS32+BS36+BS40+BS44+BS48+BS52+BS56+BS60+BS64+BS68+BS72+BS76+BS80+BS84+BS88</f>
        <v>0</v>
      </c>
      <c r="BT92" s="316">
        <f>IF(BW92&lt;&gt;0,BW92/$F91*100,0)</f>
        <v>0</v>
      </c>
      <c r="BU92" s="317">
        <f>BU16+BU20+BU24+BU28+BU32+BU36+BU40+BU44+BU48+BU52+BU56+BU60+BU64+BU68+BU72+BU76+BU80+BU84+BU88</f>
        <v>0</v>
      </c>
      <c r="BV92" s="318">
        <f>BW92-BU92</f>
        <v>0</v>
      </c>
      <c r="BW92" s="319">
        <f>BW16+BW20+BW24+BW28+BW32+BW36+BW40+BW44+BW48+BW52+BW56+BW60+BW64+BW68+BW72+BW76+BW80+BW84+BW88</f>
        <v>0</v>
      </c>
      <c r="BX92" s="316">
        <f>IF(CA92&lt;&gt;0,CA92/$F91*100,0)</f>
        <v>0</v>
      </c>
      <c r="BY92" s="317">
        <f>BY16+BY20+BY24+BY28+BY32+BY36+BY40+BY44+BY48+BY52+BY56+BY60+BY64+BY68+BY72+BY76+BY80+BY84+BY88</f>
        <v>0</v>
      </c>
      <c r="BZ92" s="318">
        <f>CA92-BY92</f>
        <v>0</v>
      </c>
      <c r="CA92" s="319">
        <f>CA16+CA20+CA24+CA28+CA32+CA36+CA40+CA44+CA48+CA52+CA56+CA60+CA64+CA68+CA72+CA76+CA80+CA84+CA88</f>
        <v>0</v>
      </c>
      <c r="CB92" s="316">
        <f>IF(CE92&lt;&gt;0,CE92/$F91*100,0)</f>
        <v>0</v>
      </c>
      <c r="CC92" s="317">
        <f>CC16+CC20+CC24+CC28+CC32+CC36+CC40+CC44+CC48+CC52+CC56+CC60+CC64+CC68+CC72+CC76+CC80+CC84+CC88</f>
        <v>0</v>
      </c>
      <c r="CD92" s="318">
        <f>CE92-CC92</f>
        <v>0</v>
      </c>
      <c r="CE92" s="319">
        <f>CE16+CE20+CE24+CE28+CE32+CE36+CE40+CE44+CE48+CE52+CE56+CE60+CE64+CE68+CE72+CE76+CE80+CE84+CE88</f>
        <v>0</v>
      </c>
      <c r="CF92" s="316">
        <f>IF(CI92&lt;&gt;0,CI92/$F91*100,0)</f>
        <v>0</v>
      </c>
      <c r="CG92" s="317">
        <f>CG16+CG20+CG24+CG28+CG32+CG36+CG40+CG44+CG48+CG52+CG56+CG60+CG64+CG68+CG72+CG76+CG80+CG84+CG88</f>
        <v>0</v>
      </c>
      <c r="CH92" s="318">
        <f>CI92-CG92</f>
        <v>0</v>
      </c>
      <c r="CI92" s="319">
        <f>CI16+CI20+CI24+CI28+CI32+CI36+CI40+CI44+CI48+CI52+CI56+CI60+CI64+CI68+CI72+CI76+CI80+CI84+CI88</f>
        <v>0</v>
      </c>
      <c r="CJ92" s="316">
        <f>IF(CM92&lt;&gt;0,CM92/$F91*100,0)</f>
        <v>0</v>
      </c>
      <c r="CK92" s="317">
        <f>CK16+CK20+CK24+CK28+CK32+CK36+CK40+CK44+CK48+CK52+CK56+CK60+CK64+CK68+CK72+CK76+CK80+CK84+CK88</f>
        <v>0</v>
      </c>
      <c r="CL92" s="318">
        <f>CM92-CK92</f>
        <v>0</v>
      </c>
      <c r="CM92" s="319">
        <f>CM16+CM20+CM24+CM28+CM32+CM36+CM40+CM44+CM48+CM52+CM56+CM60+CM64+CM68+CM72+CM76+CM80+CM84+CM88</f>
        <v>0</v>
      </c>
      <c r="CN92" s="316">
        <f>IF(CQ92&lt;&gt;0,CQ92/$F91*100,0)</f>
        <v>0</v>
      </c>
      <c r="CO92" s="317">
        <f>CO16+CO20+CO24+CO28+CO32+CO36+CO40+CO44+CO48+CO52+CO56+CO60+CO64+CO68+CO72+CO76+CO80+CO84+CO88</f>
        <v>0</v>
      </c>
      <c r="CP92" s="318">
        <f>CQ92-CO92</f>
        <v>0</v>
      </c>
      <c r="CQ92" s="319">
        <f>CQ16+CQ20+CQ24+CQ28+CQ32+CQ36+CQ40+CQ44+CQ48+CQ52+CQ56+CQ60+CQ64+CQ68+CQ72+CQ76+CQ80+CQ84+CQ88</f>
        <v>0</v>
      </c>
      <c r="CR92" s="316">
        <f>IF(CU92&lt;&gt;0,CU92/$F91*100,0)</f>
        <v>0</v>
      </c>
      <c r="CS92" s="317">
        <f>CS16+CS20+CS24+CS28+CS32+CS36+CS40+CS44+CS48+CS52+CS56+CS60+CS64+CS68+CS72+CS76+CS80+CS84+CS88</f>
        <v>0</v>
      </c>
      <c r="CT92" s="318">
        <f>CU92-CS92</f>
        <v>0</v>
      </c>
      <c r="CU92" s="319">
        <f>CU16+CU20+CU24+CU28+CU32+CU36+CU40+CU44+CU48+CU52+CU56+CU60+CU64+CU68+CU72+CU76+CU80+CU84+CU88</f>
        <v>0</v>
      </c>
      <c r="CV92" s="316">
        <f>IF(CY92&lt;&gt;0,CY92/$F91*100,0)</f>
        <v>0</v>
      </c>
      <c r="CW92" s="317">
        <f>CW16+CW20+CW24+CW28+CW32+CW36+CW40+CW44+CW48+CW52+CW56+CW60+CW64+CW68+CW72+CW76+CW80+CW84+CW88</f>
        <v>0</v>
      </c>
      <c r="CX92" s="318">
        <f>CY92-CW92</f>
        <v>0</v>
      </c>
      <c r="CY92" s="319">
        <f>CY16+CY20+CY24+CY28+CY32+CY36+CY40+CY44+CY48+CY52+CY56+CY60+CY64+CY68+CY72+CY76+CY80+CY84+CY88</f>
        <v>0</v>
      </c>
      <c r="CZ92" s="316">
        <f>IF(DC92&lt;&gt;0,DC92/$F91*100,0)</f>
        <v>0</v>
      </c>
      <c r="DA92" s="317">
        <f>DA16+DA20+DA24+DA28+DA32+DA36+DA40+DA44+DA48+DA52+DA56+DA60+DA64+DA68+DA72+DA76+DA80+DA84+DA88</f>
        <v>0</v>
      </c>
      <c r="DB92" s="318">
        <f>DC92-DA92</f>
        <v>0</v>
      </c>
      <c r="DC92" s="319">
        <f>DC16+DC20+DC24+DC28+DC32+DC36+DC40+DC44+DC48+DC52+DC56+DC60+DC64+DC68+DC72+DC76+DC80+DC84+DC88</f>
        <v>0</v>
      </c>
      <c r="DD92"/>
      <c r="DE92"/>
      <c r="DF92"/>
      <c r="DG92"/>
      <c r="DH92"/>
      <c r="DI92"/>
      <c r="DJ92"/>
      <c r="DK92"/>
    </row>
    <row r="93" spans="2:115" ht="12.75" customHeight="1">
      <c r="B93" s="365"/>
      <c r="C93" s="366"/>
      <c r="D93" s="320" t="s">
        <v>1648</v>
      </c>
      <c r="E93" s="367" t="s">
        <v>1647</v>
      </c>
      <c r="F93" s="368">
        <f>F17+F21+F25+F29+F33+F37+F41+F45+F49+F53+F57+F61+F65+F69+F73+F77+F81+F85+F89</f>
        <v>0</v>
      </c>
      <c r="G93" s="369">
        <f>IF(F93=0,0,F93/F$91)</f>
        <v>0</v>
      </c>
      <c r="H93" s="370"/>
      <c r="I93" s="370"/>
      <c r="J93" s="370"/>
      <c r="K93" s="371"/>
      <c r="L93" s="372">
        <f>IF(O93&lt;&gt;0,O93/$F93*100,0)</f>
        <v>0</v>
      </c>
      <c r="M93" s="372">
        <f>M17+M21+M25+M29+M33+M37+M41+M45+M49+M53+M57+M61+M65+M69+M73+M77+M81+M85+M89</f>
        <v>0</v>
      </c>
      <c r="N93" s="373">
        <f>O93-M93</f>
        <v>0</v>
      </c>
      <c r="O93" s="374">
        <f>O17+O21+O25+O29+O33+O37+O41+O45+O49+O53+O57+O61+O65+O69+O73+O77+O81+O85+O89</f>
        <v>0</v>
      </c>
      <c r="P93" s="372">
        <f>IF(S93&lt;&gt;0,S93/$F93*100,0)</f>
        <v>0</v>
      </c>
      <c r="Q93" s="372">
        <f>Q17+Q21+Q25+Q29+Q33+Q37+Q41+Q45+Q49+Q53+Q57+Q61+Q65+Q69+Q73+Q77+Q81+Q85+Q89</f>
        <v>0</v>
      </c>
      <c r="R93" s="373">
        <f>S93-Q93</f>
        <v>0</v>
      </c>
      <c r="S93" s="374">
        <f>S17+S21+S25+S29+S33+S37+S41+S45+S49+S53+S57+S61+S65+S69+S73+S77+S81+S85+S89</f>
        <v>0</v>
      </c>
      <c r="T93" s="372">
        <f>IF(W93&lt;&gt;0,W93/$F93*100,0)</f>
        <v>0</v>
      </c>
      <c r="U93" s="372">
        <f>U17+U21+U25+U29+U33+U37+U41+U45+U49+U53+U57+U61+U65+U69+U73+U77+U81+U85+U89</f>
        <v>0</v>
      </c>
      <c r="V93" s="373">
        <f>W93-U93</f>
        <v>0</v>
      </c>
      <c r="W93" s="374">
        <f>W17+W21+W25+W29+W33+W37+W41+W45+W49+W53+W57+W61+W65+W69+W73+W77+W81+W85+W89</f>
        <v>0</v>
      </c>
      <c r="X93" s="372">
        <f>IF(AA93&lt;&gt;0,AA93/$F93*100,0)</f>
        <v>0</v>
      </c>
      <c r="Y93" s="372">
        <f>Y17+Y21+Y25+Y29+Y33+Y37+Y41+Y45+Y49+Y53+Y57+Y61+Y65+Y69+Y73+Y77+Y81+Y85+Y89</f>
        <v>0</v>
      </c>
      <c r="Z93" s="373">
        <f>AA93-Y93</f>
        <v>0</v>
      </c>
      <c r="AA93" s="374">
        <f>AA17+AA21+AA25+AA29+AA33+AA37+AA41+AA45+AA49+AA53+AA57+AA61+AA65+AA69+AA73+AA77+AA81+AA85+AA89</f>
        <v>0</v>
      </c>
      <c r="AB93" s="372">
        <f>IF(AE93&lt;&gt;0,AE93/$F93*100,0)</f>
        <v>0</v>
      </c>
      <c r="AC93" s="372">
        <f>AC17+AC21+AC25+AC29+AC33+AC37+AC41+AC45+AC49+AC53+AC57+AC61+AC65+AC69+AC73+AC77+AC81+AC85+AC89</f>
        <v>0</v>
      </c>
      <c r="AD93" s="373">
        <f>AE93-AC93</f>
        <v>0</v>
      </c>
      <c r="AE93" s="374">
        <f>AE17+AE21+AE25+AE29+AE33+AE37+AE41+AE45+AE49+AE53+AE57+AE61+AE65+AE69+AE73+AE77+AE81+AE85+AE89</f>
        <v>0</v>
      </c>
      <c r="AF93" s="372">
        <f>IF(AI93&lt;&gt;0,AI93/$F93*100,0)</f>
        <v>0</v>
      </c>
      <c r="AG93" s="372">
        <f>AG17+AG21+AG25+AG29+AG33+AG37+AG41+AG45+AG49+AG53+AG57+AG61+AG65+AG69+AG73+AG77+AG81+AG85+AG89</f>
        <v>0</v>
      </c>
      <c r="AH93" s="373">
        <f>AI93-AG93</f>
        <v>0</v>
      </c>
      <c r="AI93" s="374">
        <f>AI17+AI21+AI25+AI29+AI33+AI37+AI41+AI45+AI49+AI53+AI57+AI61+AI65+AI69+AI73+AI77+AI81+AI85+AI89</f>
        <v>0</v>
      </c>
      <c r="AJ93" s="372">
        <f>IF(AM93&lt;&gt;0,AM93/$F93*100,0)</f>
        <v>0</v>
      </c>
      <c r="AK93" s="372">
        <f>AK17+AK21+AK25+AK29+AK33+AK37+AK41+AK45+AK49+AK53+AK57+AK61+AK65+AK69+AK73+AK77+AK81+AK85+AK89</f>
        <v>0</v>
      </c>
      <c r="AL93" s="373">
        <f>AM93-AK93</f>
        <v>0</v>
      </c>
      <c r="AM93" s="374">
        <f>AM17+AM21+AM25+AM29+AM33+AM37+AM41+AM45+AM49+AM53+AM57+AM61+AM65+AM69+AM73+AM77+AM81+AM85+AM89</f>
        <v>0</v>
      </c>
      <c r="AN93" s="372">
        <f>IF(AQ93&lt;&gt;0,AQ93/$F93*100,0)</f>
        <v>0</v>
      </c>
      <c r="AO93" s="372">
        <f>AO17+AO21+AO25+AO29+AO33+AO37+AO41+AO45+AO49+AO53+AO57+AO61+AO65+AO69+AO73+AO77+AO81+AO85+AO89</f>
        <v>0</v>
      </c>
      <c r="AP93" s="373">
        <f>AQ93-AO93</f>
        <v>0</v>
      </c>
      <c r="AQ93" s="374">
        <f>AQ17+AQ21+AQ25+AQ29+AQ33+AQ37+AQ41+AQ45+AQ49+AQ53+AQ57+AQ61+AQ65+AQ69+AQ73+AQ77+AQ81+AQ85+AQ89</f>
        <v>0</v>
      </c>
      <c r="AR93" s="372">
        <f>IF(AU93&lt;&gt;0,AU93/$F93*100,0)</f>
        <v>0</v>
      </c>
      <c r="AS93" s="372">
        <f>AS17+AS21+AS25+AS29+AS33+AS37+AS41+AS45+AS49+AS53+AS57+AS61+AS65+AS69+AS73+AS77+AS81+AS85+AS89</f>
        <v>0</v>
      </c>
      <c r="AT93" s="373">
        <f>AU93-AS93</f>
        <v>0</v>
      </c>
      <c r="AU93" s="374">
        <f>AU17+AU21+AU25+AU29+AU33+AU37+AU41+AU45+AU49+AU53+AU57+AU61+AU65+AU69+AU73+AU77+AU81+AU85+AU89</f>
        <v>0</v>
      </c>
      <c r="AV93" s="372">
        <f>IF(AY93&lt;&gt;0,AY93/$F93*100,0)</f>
        <v>0</v>
      </c>
      <c r="AW93" s="372">
        <f>AW17+AW21+AW25+AW29+AW33+AW37+AW41+AW45+AW49+AW53+AW57+AW61+AW65+AW69+AW73+AW77+AW81+AW85+AW89</f>
        <v>0</v>
      </c>
      <c r="AX93" s="373">
        <f>AY93-AW93</f>
        <v>0</v>
      </c>
      <c r="AY93" s="374">
        <f>AY17+AY21+AY25+AY29+AY33+AY37+AY41+AY45+AY49+AY53+AY57+AY61+AY65+AY69+AY73+AY77+AY81+AY85+AY89</f>
        <v>0</v>
      </c>
      <c r="AZ93" s="372">
        <f>IF(BC93&lt;&gt;0,BC93/$F93*100,0)</f>
        <v>0</v>
      </c>
      <c r="BA93" s="372">
        <f>BA17+BA21+BA25+BA29+BA33+BA37+BA41+BA45+BA49+BA53+BA57+BA61+BA65+BA69+BA73+BA77+BA81+BA85+BA89</f>
        <v>0</v>
      </c>
      <c r="BB93" s="373">
        <f>BC93-BA93</f>
        <v>0</v>
      </c>
      <c r="BC93" s="374">
        <f>BC17+BC21+BC25+BC29+BC33+BC37+BC41+BC45+BC49+BC53+BC57+BC61+BC65+BC69+BC73+BC77+BC81+BC85+BC89</f>
        <v>0</v>
      </c>
      <c r="BD93" s="372">
        <f>IF(BG93&lt;&gt;0,BG93/$F93*100,0)</f>
        <v>0</v>
      </c>
      <c r="BE93" s="372">
        <f>BE17+BE21+BE25+BE29+BE33+BE37+BE41+BE45+BE49+BE53+BE57+BE61+BE65+BE69+BE73+BE77+BE81+BE85+BE89</f>
        <v>0</v>
      </c>
      <c r="BF93" s="373">
        <f>BG93-BE93</f>
        <v>0</v>
      </c>
      <c r="BG93" s="374">
        <f>BG17+BG21+BG25+BG29+BG33+BG37+BG41+BG45+BG49+BG53+BG57+BG61+BG65+BG69+BG73+BG77+BG81+BG85+BG89</f>
        <v>0</v>
      </c>
      <c r="BH93" s="372">
        <f>IF(BK93&lt;&gt;0,BK93/$F93*100,0)</f>
        <v>0</v>
      </c>
      <c r="BI93" s="372">
        <f>BI17+BI21+BI25+BI29+BI33+BI37+BI41+BI45+BI49+BI53+BI57+BI61+BI65+BI69+BI73+BI77+BI81+BI85+BI89</f>
        <v>0</v>
      </c>
      <c r="BJ93" s="373">
        <f>BK93-BI93</f>
        <v>0</v>
      </c>
      <c r="BK93" s="374">
        <f>BK17+BK21+BK25+BK29+BK33+BK37+BK41+BK45+BK49+BK53+BK57+BK61+BK65+BK69+BK73+BK77+BK81+BK85+BK89</f>
        <v>0</v>
      </c>
      <c r="BL93" s="372">
        <f>IF(BO93&lt;&gt;0,BO93/$F93*100,0)</f>
        <v>0</v>
      </c>
      <c r="BM93" s="372">
        <f>BM17+BM21+BM25+BM29+BM33+BM37+BM41+BM45+BM49+BM53+BM57+BM61+BM65+BM69+BM73+BM77+BM81+BM85+BM89</f>
        <v>0</v>
      </c>
      <c r="BN93" s="373">
        <f>BO93-BM93</f>
        <v>0</v>
      </c>
      <c r="BO93" s="374">
        <f>BO17+BO21+BO25+BO29+BO33+BO37+BO41+BO45+BO49+BO53+BO57+BO61+BO65+BO69+BO73+BO77+BO81+BO85+BO89</f>
        <v>0</v>
      </c>
      <c r="BP93" s="372">
        <f>IF(BS93&lt;&gt;0,BS93/$F93*100,0)</f>
        <v>0</v>
      </c>
      <c r="BQ93" s="372">
        <f>BQ17+BQ21+BQ25+BQ29+BQ33+BQ37+BQ41+BQ45+BQ49+BQ53+BQ57+BQ61+BQ65+BQ69+BQ73+BQ77+BQ81+BQ85+BQ89</f>
        <v>0</v>
      </c>
      <c r="BR93" s="373">
        <f>BS93-BQ93</f>
        <v>0</v>
      </c>
      <c r="BS93" s="374">
        <f>BS17+BS21+BS25+BS29+BS33+BS37+BS41+BS45+BS49+BS53+BS57+BS61+BS65+BS69+BS73+BS77+BS81+BS85+BS89</f>
        <v>0</v>
      </c>
      <c r="BT93" s="372">
        <f>IF(BW93&lt;&gt;0,BW93/$F93*100,0)</f>
        <v>0</v>
      </c>
      <c r="BU93" s="372">
        <f>BU17+BU21+BU25+BU29+BU33+BU37+BU41+BU45+BU49+BU53+BU57+BU61+BU65+BU69+BU73+BU77+BU81+BU85+BU89</f>
        <v>0</v>
      </c>
      <c r="BV93" s="373">
        <f>BW93-BU93</f>
        <v>0</v>
      </c>
      <c r="BW93" s="374">
        <f>BW17+BW21+BW25+BW29+BW33+BW37+BW41+BW45+BW49+BW53+BW57+BW61+BW65+BW69+BW73+BW77+BW81+BW85+BW89</f>
        <v>0</v>
      </c>
      <c r="BX93" s="372">
        <f>IF(CA93&lt;&gt;0,CA93/$F93*100,0)</f>
        <v>0</v>
      </c>
      <c r="BY93" s="372">
        <f>BY17+BY21+BY25+BY29+BY33+BY37+BY41+BY45+BY49+BY53+BY57+BY61+BY65+BY69+BY73+BY77+BY81+BY85+BY89</f>
        <v>0</v>
      </c>
      <c r="BZ93" s="373">
        <f>CA93-BY93</f>
        <v>0</v>
      </c>
      <c r="CA93" s="374">
        <f>CA17+CA21+CA25+CA29+CA33+CA37+CA41+CA45+CA49+CA53+CA57+CA61+CA65+CA69+CA73+CA77+CA81+CA85+CA89</f>
        <v>0</v>
      </c>
      <c r="CB93" s="372">
        <f>IF(CE93&lt;&gt;0,CE93/$F93*100,0)</f>
        <v>0</v>
      </c>
      <c r="CC93" s="372">
        <f>CC17+CC21+CC25+CC29+CC33+CC37+CC41+CC45+CC49+CC53+CC57+CC61+CC65+CC69+CC73+CC77+CC81+CC85+CC89</f>
        <v>0</v>
      </c>
      <c r="CD93" s="373">
        <f>CE93-CC93</f>
        <v>0</v>
      </c>
      <c r="CE93" s="374">
        <f>CE17+CE21+CE25+CE29+CE33+CE37+CE41+CE45+CE49+CE53+CE57+CE61+CE65+CE69+CE73+CE77+CE81+CE85+CE89</f>
        <v>0</v>
      </c>
      <c r="CF93" s="372">
        <f>IF(CI93&lt;&gt;0,CI93/$F93*100,0)</f>
        <v>0</v>
      </c>
      <c r="CG93" s="372">
        <f>CG17+CG21+CG25+CG29+CG33+CG37+CG41+CG45+CG49+CG53+CG57+CG61+CG65+CG69+CG73+CG77+CG81+CG85+CG89</f>
        <v>0</v>
      </c>
      <c r="CH93" s="373">
        <f>CI93-CG93</f>
        <v>0</v>
      </c>
      <c r="CI93" s="374">
        <f>CI17+CI21+CI25+CI29+CI33+CI37+CI41+CI45+CI49+CI53+CI57+CI61+CI65+CI69+CI73+CI77+CI81+CI85+CI89</f>
        <v>0</v>
      </c>
      <c r="CJ93" s="372">
        <f>IF(CM93&lt;&gt;0,CM93/$F93*100,0)</f>
        <v>0</v>
      </c>
      <c r="CK93" s="372">
        <f>CK17+CK21+CK25+CK29+CK33+CK37+CK41+CK45+CK49+CK53+CK57+CK61+CK65+CK69+CK73+CK77+CK81+CK85+CK89</f>
        <v>0</v>
      </c>
      <c r="CL93" s="373">
        <f>CM93-CK93</f>
        <v>0</v>
      </c>
      <c r="CM93" s="374">
        <f>CM17+CM21+CM25+CM29+CM33+CM37+CM41+CM45+CM49+CM53+CM57+CM61+CM65+CM69+CM73+CM77+CM81+CM85+CM89</f>
        <v>0</v>
      </c>
      <c r="CN93" s="372">
        <f>IF(CQ93&lt;&gt;0,CQ93/$F93*100,0)</f>
        <v>0</v>
      </c>
      <c r="CO93" s="372">
        <f>CO17+CO21+CO25+CO29+CO33+CO37+CO41+CO45+CO49+CO53+CO57+CO61+CO65+CO69+CO73+CO77+CO81+CO85+CO89</f>
        <v>0</v>
      </c>
      <c r="CP93" s="373">
        <f>CQ93-CO93</f>
        <v>0</v>
      </c>
      <c r="CQ93" s="374">
        <f>CQ17+CQ21+CQ25+CQ29+CQ33+CQ37+CQ41+CQ45+CQ49+CQ53+CQ57+CQ61+CQ65+CQ69+CQ73+CQ77+CQ81+CQ85+CQ89</f>
        <v>0</v>
      </c>
      <c r="CR93" s="372">
        <f>IF(CU93&lt;&gt;0,CU93/$F93*100,0)</f>
        <v>0</v>
      </c>
      <c r="CS93" s="372">
        <f>CS17+CS21+CS25+CS29+CS33+CS37+CS41+CS45+CS49+CS53+CS57+CS61+CS65+CS69+CS73+CS77+CS81+CS85+CS89</f>
        <v>0</v>
      </c>
      <c r="CT93" s="373">
        <f>CU93-CS93</f>
        <v>0</v>
      </c>
      <c r="CU93" s="374">
        <f>CU17+CU21+CU25+CU29+CU33+CU37+CU41+CU45+CU49+CU53+CU57+CU61+CU65+CU69+CU73+CU77+CU81+CU85+CU89</f>
        <v>0</v>
      </c>
      <c r="CV93" s="372">
        <f>IF(CY93&lt;&gt;0,CY93/$F93*100,0)</f>
        <v>0</v>
      </c>
      <c r="CW93" s="372">
        <f>CW17+CW21+CW25+CW29+CW33+CW37+CW41+CW45+CW49+CW53+CW57+CW61+CW65+CW69+CW73+CW77+CW81+CW85+CW89</f>
        <v>0</v>
      </c>
      <c r="CX93" s="373">
        <f>CY93-CW93</f>
        <v>0</v>
      </c>
      <c r="CY93" s="374">
        <f>CY17+CY21+CY25+CY29+CY33+CY37+CY41+CY45+CY49+CY53+CY57+CY61+CY65+CY69+CY73+CY77+CY81+CY85+CY89</f>
        <v>0</v>
      </c>
      <c r="CZ93" s="372">
        <f>IF(DC93&lt;&gt;0,DC93/$F93*100,0)</f>
        <v>0</v>
      </c>
      <c r="DA93" s="372">
        <f>DA17+DA21+DA25+DA29+DA33+DA37+DA41+DA45+DA49+DA53+DA57+DA61+DA65+DA69+DA73+DA77+DA81+DA85+DA89</f>
        <v>0</v>
      </c>
      <c r="DB93" s="373">
        <f>DC93-DA93</f>
        <v>0</v>
      </c>
      <c r="DC93" s="374">
        <f>DC17+DC21+DC25+DC29+DC33+DC37+DC41+DC45+DC49+DC53+DC57+DC61+DC65+DC69+DC73+DC77+DC81+DC85+DC89</f>
        <v>0</v>
      </c>
      <c r="DD93"/>
      <c r="DE93"/>
      <c r="DF93"/>
      <c r="DG93"/>
      <c r="DH93"/>
      <c r="DI93"/>
      <c r="DJ93"/>
      <c r="DK93"/>
    </row>
    <row r="94" spans="2:115" ht="12.75" customHeight="1">
      <c r="B94" s="365"/>
      <c r="C94" s="366"/>
      <c r="D94" s="375" t="s">
        <v>1648</v>
      </c>
      <c r="E94" s="376" t="s">
        <v>1649</v>
      </c>
      <c r="F94" s="377">
        <f>F18+F22+F26+F30+F34+F38+F42+F46+F50+F54+F58+F62+F66+F70+F74+F78+F82+F86+F90</f>
        <v>3064365.88</v>
      </c>
      <c r="G94" s="378"/>
      <c r="H94" s="379"/>
      <c r="I94" s="379"/>
      <c r="J94" s="379"/>
      <c r="K94" s="380"/>
      <c r="L94" s="381">
        <f>IF(O94&lt;&gt;0,O94/$F93*100,0)</f>
        <v>0</v>
      </c>
      <c r="M94" s="381">
        <f>M18+M22+M26+M30+M34+M38+M42+M46+M50+M54+M58+M62+M66+M70+M74+M78+M82+M86+M90</f>
        <v>0</v>
      </c>
      <c r="N94" s="382">
        <f>O94-M94</f>
        <v>0</v>
      </c>
      <c r="O94" s="383">
        <f>O18+O22+O26+O30+O34+O38+O42+O46+O50+O54+O58+O62+O66+O70+O74+O78+O82+O86+O90</f>
        <v>0</v>
      </c>
      <c r="P94" s="381">
        <f>IF(S94&lt;&gt;0,S94/$F93*100,0)</f>
        <v>0</v>
      </c>
      <c r="Q94" s="381">
        <f>Q18+Q22+Q26+Q30+Q34+Q38+Q42+Q46+Q50+Q54+Q58+Q62+Q66+Q70+Q74+Q78+Q82+Q86+Q90</f>
        <v>0</v>
      </c>
      <c r="R94" s="382">
        <f>S94-Q94</f>
        <v>0</v>
      </c>
      <c r="S94" s="383">
        <f>S18+S22+S26+S30+S34+S38+S42+S46+S50+S54+S58+S62+S66+S70+S74+S78+S82+S86+S90</f>
        <v>0</v>
      </c>
      <c r="T94" s="381">
        <f>IF(W94&lt;&gt;0,W94/$F93*100,0)</f>
        <v>0</v>
      </c>
      <c r="U94" s="381">
        <f>U18+U22+U26+U30+U34+U38+U42+U46+U50+U54+U58+U62+U66+U70+U74+U78+U82+U86+U90</f>
        <v>0</v>
      </c>
      <c r="V94" s="382">
        <f>W94-U94</f>
        <v>0</v>
      </c>
      <c r="W94" s="383">
        <f>W18+W22+W26+W30+W34+W38+W42+W46+W50+W54+W58+W62+W66+W70+W74+W78+W82+W86+W90</f>
        <v>0</v>
      </c>
      <c r="X94" s="381">
        <f>IF(AA94&lt;&gt;0,AA94/$F93*100,0)</f>
        <v>0</v>
      </c>
      <c r="Y94" s="381">
        <f>Y18+Y22+Y26+Y30+Y34+Y38+Y42+Y46+Y50+Y54+Y58+Y62+Y66+Y70+Y74+Y78+Y82+Y86+Y90</f>
        <v>0</v>
      </c>
      <c r="Z94" s="382">
        <f>AA94-Y94</f>
        <v>0</v>
      </c>
      <c r="AA94" s="383">
        <f>AA18+AA22+AA26+AA30+AA34+AA38+AA42+AA46+AA50+AA54+AA58+AA62+AA66+AA70+AA74+AA78+AA82+AA86+AA90</f>
        <v>0</v>
      </c>
      <c r="AB94" s="381">
        <f>IF(AE94&lt;&gt;0,AE94/$F93*100,0)</f>
        <v>0</v>
      </c>
      <c r="AC94" s="381">
        <f>AC18+AC22+AC26+AC30+AC34+AC38+AC42+AC46+AC50+AC54+AC58+AC62+AC66+AC70+AC74+AC78+AC82+AC86+AC90</f>
        <v>0</v>
      </c>
      <c r="AD94" s="382">
        <f>AE94-AC94</f>
        <v>0</v>
      </c>
      <c r="AE94" s="383">
        <f>AE18+AE22+AE26+AE30+AE34+AE38+AE42+AE46+AE50+AE54+AE58+AE62+AE66+AE70+AE74+AE78+AE82+AE86+AE90</f>
        <v>0</v>
      </c>
      <c r="AF94" s="381">
        <f>IF(AI94&lt;&gt;0,AI94/$F93*100,0)</f>
        <v>0</v>
      </c>
      <c r="AG94" s="381">
        <f>AG18+AG22+AG26+AG30+AG34+AG38+AG42+AG46+AG50+AG54+AG58+AG62+AG66+AG70+AG74+AG78+AG82+AG86+AG90</f>
        <v>0</v>
      </c>
      <c r="AH94" s="382">
        <f>AI94-AG94</f>
        <v>0</v>
      </c>
      <c r="AI94" s="383">
        <f>AI18+AI22+AI26+AI30+AI34+AI38+AI42+AI46+AI50+AI54+AI58+AI62+AI66+AI70+AI74+AI78+AI82+AI86+AI90</f>
        <v>0</v>
      </c>
      <c r="AJ94" s="381">
        <f>IF(AM94&lt;&gt;0,AM94/$F93*100,0)</f>
        <v>0</v>
      </c>
      <c r="AK94" s="381">
        <f>AK18+AK22+AK26+AK30+AK34+AK38+AK42+AK46+AK50+AK54+AK58+AK62+AK66+AK70+AK74+AK78+AK82+AK86+AK90</f>
        <v>0</v>
      </c>
      <c r="AL94" s="382">
        <f>AM94-AK94</f>
        <v>0</v>
      </c>
      <c r="AM94" s="383">
        <f>AM18+AM22+AM26+AM30+AM34+AM38+AM42+AM46+AM50+AM54+AM58+AM62+AM66+AM70+AM74+AM78+AM82+AM86+AM90</f>
        <v>0</v>
      </c>
      <c r="AN94" s="381">
        <f>IF(AQ94&lt;&gt;0,AQ94/$F93*100,0)</f>
        <v>0</v>
      </c>
      <c r="AO94" s="381">
        <f>AO18+AO22+AO26+AO30+AO34+AO38+AO42+AO46+AO50+AO54+AO58+AO62+AO66+AO70+AO74+AO78+AO82+AO86+AO90</f>
        <v>0</v>
      </c>
      <c r="AP94" s="382">
        <f>AQ94-AO94</f>
        <v>0</v>
      </c>
      <c r="AQ94" s="383">
        <f>AQ18+AQ22+AQ26+AQ30+AQ34+AQ38+AQ42+AQ46+AQ50+AQ54+AQ58+AQ62+AQ66+AQ70+AQ74+AQ78+AQ82+AQ86+AQ90</f>
        <v>0</v>
      </c>
      <c r="AR94" s="381">
        <f>IF(AU94&lt;&gt;0,AU94/$F93*100,0)</f>
        <v>0</v>
      </c>
      <c r="AS94" s="381">
        <f>AS18+AS22+AS26+AS30+AS34+AS38+AS42+AS46+AS50+AS54+AS58+AS62+AS66+AS70+AS74+AS78+AS82+AS86+AS90</f>
        <v>0</v>
      </c>
      <c r="AT94" s="382">
        <f>AU94-AS94</f>
        <v>0</v>
      </c>
      <c r="AU94" s="383">
        <f>AU18+AU22+AU26+AU30+AU34+AU38+AU42+AU46+AU50+AU54+AU58+AU62+AU66+AU70+AU74+AU78+AU82+AU86+AU90</f>
        <v>0</v>
      </c>
      <c r="AV94" s="381">
        <f>IF(AY94&lt;&gt;0,AY94/$F93*100,0)</f>
        <v>0</v>
      </c>
      <c r="AW94" s="381">
        <f>AW18+AW22+AW26+AW30+AW34+AW38+AW42+AW46+AW50+AW54+AW58+AW62+AW66+AW70+AW74+AW78+AW82+AW86+AW90</f>
        <v>0</v>
      </c>
      <c r="AX94" s="382">
        <f>AY94-AW94</f>
        <v>0</v>
      </c>
      <c r="AY94" s="383">
        <f>AY18+AY22+AY26+AY30+AY34+AY38+AY42+AY46+AY50+AY54+AY58+AY62+AY66+AY70+AY74+AY78+AY82+AY86+AY90</f>
        <v>0</v>
      </c>
      <c r="AZ94" s="381">
        <f>IF(BC94&lt;&gt;0,BC94/$F93*100,0)</f>
        <v>0</v>
      </c>
      <c r="BA94" s="381">
        <f>BA18+BA22+BA26+BA30+BA34+BA38+BA42+BA46+BA50+BA54+BA58+BA62+BA66+BA70+BA74+BA78+BA82+BA86+BA90</f>
        <v>0</v>
      </c>
      <c r="BB94" s="382">
        <f>BC94-BA94</f>
        <v>0</v>
      </c>
      <c r="BC94" s="383">
        <f>BC18+BC22+BC26+BC30+BC34+BC38+BC42+BC46+BC50+BC54+BC58+BC62+BC66+BC70+BC74+BC78+BC82+BC86+BC90</f>
        <v>0</v>
      </c>
      <c r="BD94" s="381">
        <f>IF(BG94&lt;&gt;0,BG94/$F93*100,0)</f>
        <v>0</v>
      </c>
      <c r="BE94" s="381">
        <f>BE18+BE22+BE26+BE30+BE34+BE38+BE42+BE46+BE50+BE54+BE58+BE62+BE66+BE70+BE74+BE78+BE82+BE86+BE90</f>
        <v>0</v>
      </c>
      <c r="BF94" s="382">
        <f>BG94-BE94</f>
        <v>0</v>
      </c>
      <c r="BG94" s="383">
        <f>BG18+BG22+BG26+BG30+BG34+BG38+BG42+BG46+BG50+BG54+BG58+BG62+BG66+BG70+BG74+BG78+BG82+BG86+BG90</f>
        <v>0</v>
      </c>
      <c r="BH94" s="381">
        <f>IF(BK94&lt;&gt;0,BK94/$F93*100,0)</f>
        <v>0</v>
      </c>
      <c r="BI94" s="381">
        <f>BI18+BI22+BI26+BI30+BI34+BI38+BI42+BI46+BI50+BI54+BI58+BI62+BI66+BI70+BI74+BI78+BI82+BI86+BI90</f>
        <v>0</v>
      </c>
      <c r="BJ94" s="382">
        <f>BK94-BI94</f>
        <v>0</v>
      </c>
      <c r="BK94" s="383">
        <f>BK18+BK22+BK26+BK30+BK34+BK38+BK42+BK46+BK50+BK54+BK58+BK62+BK66+BK70+BK74+BK78+BK82+BK86+BK90</f>
        <v>0</v>
      </c>
      <c r="BL94" s="381">
        <f>IF(BO94&lt;&gt;0,BO94/$F93*100,0)</f>
        <v>0</v>
      </c>
      <c r="BM94" s="381">
        <f>BM18+BM22+BM26+BM30+BM34+BM38+BM42+BM46+BM50+BM54+BM58+BM62+BM66+BM70+BM74+BM78+BM82+BM86+BM90</f>
        <v>0</v>
      </c>
      <c r="BN94" s="382">
        <f>BO94-BM94</f>
        <v>0</v>
      </c>
      <c r="BO94" s="383">
        <f>BO18+BO22+BO26+BO30+BO34+BO38+BO42+BO46+BO50+BO54+BO58+BO62+BO66+BO70+BO74+BO78+BO82+BO86+BO90</f>
        <v>0</v>
      </c>
      <c r="BP94" s="381">
        <f>IF(BS94&lt;&gt;0,BS94/$F93*100,0)</f>
        <v>0</v>
      </c>
      <c r="BQ94" s="381">
        <f>BQ18+BQ22+BQ26+BQ30+BQ34+BQ38+BQ42+BQ46+BQ50+BQ54+BQ58+BQ62+BQ66+BQ70+BQ74+BQ78+BQ82+BQ86+BQ90</f>
        <v>0</v>
      </c>
      <c r="BR94" s="382">
        <f>BS94-BQ94</f>
        <v>0</v>
      </c>
      <c r="BS94" s="383">
        <f>BS18+BS22+BS26+BS30+BS34+BS38+BS42+BS46+BS50+BS54+BS58+BS62+BS66+BS70+BS74+BS78+BS82+BS86+BS90</f>
        <v>0</v>
      </c>
      <c r="BT94" s="381">
        <f>IF(BW94&lt;&gt;0,BW94/$F93*100,0)</f>
        <v>0</v>
      </c>
      <c r="BU94" s="381">
        <f>BU18+BU22+BU26+BU30+BU34+BU38+BU42+BU46+BU50+BU54+BU58+BU62+BU66+BU70+BU74+BU78+BU82+BU86+BU90</f>
        <v>0</v>
      </c>
      <c r="BV94" s="382">
        <f>BW94-BU94</f>
        <v>0</v>
      </c>
      <c r="BW94" s="383">
        <f>BW18+BW22+BW26+BW30+BW34+BW38+BW42+BW46+BW50+BW54+BW58+BW62+BW66+BW70+BW74+BW78+BW82+BW86+BW90</f>
        <v>0</v>
      </c>
      <c r="BX94" s="381">
        <f>IF(CA94&lt;&gt;0,CA94/$F93*100,0)</f>
        <v>0</v>
      </c>
      <c r="BY94" s="381">
        <f>BY18+BY22+BY26+BY30+BY34+BY38+BY42+BY46+BY50+BY54+BY58+BY62+BY66+BY70+BY74+BY78+BY82+BY86+BY90</f>
        <v>0</v>
      </c>
      <c r="BZ94" s="382">
        <f>CA94-BY94</f>
        <v>0</v>
      </c>
      <c r="CA94" s="383">
        <f>CA18+CA22+CA26+CA30+CA34+CA38+CA42+CA46+CA50+CA54+CA58+CA62+CA66+CA70+CA74+CA78+CA82+CA86+CA90</f>
        <v>0</v>
      </c>
      <c r="CB94" s="381">
        <f>IF(CE94&lt;&gt;0,CE94/$F93*100,0)</f>
        <v>0</v>
      </c>
      <c r="CC94" s="381">
        <f>CC18+CC22+CC26+CC30+CC34+CC38+CC42+CC46+CC50+CC54+CC58+CC62+CC66+CC70+CC74+CC78+CC82+CC86+CC90</f>
        <v>0</v>
      </c>
      <c r="CD94" s="382">
        <f>CE94-CC94</f>
        <v>0</v>
      </c>
      <c r="CE94" s="383">
        <f>CE18+CE22+CE26+CE30+CE34+CE38+CE42+CE46+CE50+CE54+CE58+CE62+CE66+CE70+CE74+CE78+CE82+CE86+CE90</f>
        <v>0</v>
      </c>
      <c r="CF94" s="381">
        <f>IF(CI94&lt;&gt;0,CI94/$F93*100,0)</f>
        <v>0</v>
      </c>
      <c r="CG94" s="381">
        <f>CG18+CG22+CG26+CG30+CG34+CG38+CG42+CG46+CG50+CG54+CG58+CG62+CG66+CG70+CG74+CG78+CG82+CG86+CG90</f>
        <v>0</v>
      </c>
      <c r="CH94" s="382">
        <f>CI94-CG94</f>
        <v>0</v>
      </c>
      <c r="CI94" s="383">
        <f>CI18+CI22+CI26+CI30+CI34+CI38+CI42+CI46+CI50+CI54+CI58+CI62+CI66+CI70+CI74+CI78+CI82+CI86+CI90</f>
        <v>0</v>
      </c>
      <c r="CJ94" s="381">
        <f>IF(CM94&lt;&gt;0,CM94/$F93*100,0)</f>
        <v>0</v>
      </c>
      <c r="CK94" s="381">
        <f>CK18+CK22+CK26+CK30+CK34+CK38+CK42+CK46+CK50+CK54+CK58+CK62+CK66+CK70+CK74+CK78+CK82+CK86+CK90</f>
        <v>0</v>
      </c>
      <c r="CL94" s="382">
        <f>CM94-CK94</f>
        <v>0</v>
      </c>
      <c r="CM94" s="383">
        <f>CM18+CM22+CM26+CM30+CM34+CM38+CM42+CM46+CM50+CM54+CM58+CM62+CM66+CM70+CM74+CM78+CM82+CM86+CM90</f>
        <v>0</v>
      </c>
      <c r="CN94" s="381">
        <f>IF(CQ94&lt;&gt;0,CQ94/$F93*100,0)</f>
        <v>0</v>
      </c>
      <c r="CO94" s="381">
        <f>CO18+CO22+CO26+CO30+CO34+CO38+CO42+CO46+CO50+CO54+CO58+CO62+CO66+CO70+CO74+CO78+CO82+CO86+CO90</f>
        <v>0</v>
      </c>
      <c r="CP94" s="382">
        <f>CQ94-CO94</f>
        <v>0</v>
      </c>
      <c r="CQ94" s="383">
        <f>CQ18+CQ22+CQ26+CQ30+CQ34+CQ38+CQ42+CQ46+CQ50+CQ54+CQ58+CQ62+CQ66+CQ70+CQ74+CQ78+CQ82+CQ86+CQ90</f>
        <v>0</v>
      </c>
      <c r="CR94" s="381">
        <f>IF(CU94&lt;&gt;0,CU94/$F93*100,0)</f>
        <v>0</v>
      </c>
      <c r="CS94" s="381">
        <f>CS18+CS22+CS26+CS30+CS34+CS38+CS42+CS46+CS50+CS54+CS58+CS62+CS66+CS70+CS74+CS78+CS82+CS86+CS90</f>
        <v>0</v>
      </c>
      <c r="CT94" s="382">
        <f>CU94-CS94</f>
        <v>0</v>
      </c>
      <c r="CU94" s="383">
        <f>CU18+CU22+CU26+CU30+CU34+CU38+CU42+CU46+CU50+CU54+CU58+CU62+CU66+CU70+CU74+CU78+CU82+CU86+CU90</f>
        <v>0</v>
      </c>
      <c r="CV94" s="381">
        <f>IF(CY94&lt;&gt;0,CY94/$F93*100,0)</f>
        <v>0</v>
      </c>
      <c r="CW94" s="381">
        <f>CW18+CW22+CW26+CW30+CW34+CW38+CW42+CW46+CW50+CW54+CW58+CW62+CW66+CW70+CW74+CW78+CW82+CW86+CW90</f>
        <v>0</v>
      </c>
      <c r="CX94" s="382">
        <f>CY94-CW94</f>
        <v>0</v>
      </c>
      <c r="CY94" s="383">
        <f>CY18+CY22+CY26+CY30+CY34+CY38+CY42+CY46+CY50+CY54+CY58+CY62+CY66+CY70+CY74+CY78+CY82+CY86+CY90</f>
        <v>0</v>
      </c>
      <c r="CZ94" s="381">
        <f>IF(DC94&lt;&gt;0,DC94/$F93*100,0)</f>
        <v>0</v>
      </c>
      <c r="DA94" s="381">
        <f>DA18+DA22+DA26+DA30+DA34+DA38+DA42+DA46+DA50+DA54+DA58+DA62+DA66+DA70+DA74+DA78+DA82+DA86+DA90</f>
        <v>0</v>
      </c>
      <c r="DB94" s="382">
        <f>DC94-DA94</f>
        <v>0</v>
      </c>
      <c r="DC94" s="383">
        <f>DC18+DC22+DC26+DC30+DC34+DC38+DC42+DC46+DC50+DC54+DC58+DC62+DC66+DC70+DC74+DC78+DC82+DC86+DC90</f>
        <v>0</v>
      </c>
      <c r="DD94"/>
      <c r="DE94"/>
      <c r="DF94"/>
      <c r="DG94"/>
      <c r="DH94"/>
      <c r="DI94"/>
      <c r="DJ94"/>
      <c r="DK94"/>
    </row>
    <row r="95" spans="2:115" ht="12.75" customHeight="1">
      <c r="B95" s="384"/>
      <c r="C95" s="385"/>
      <c r="D95" s="386" t="s">
        <v>1652</v>
      </c>
      <c r="E95" s="387" t="s">
        <v>1653</v>
      </c>
      <c r="F95" s="388"/>
      <c r="G95" s="389"/>
      <c r="H95" s="389"/>
      <c r="I95" s="389"/>
      <c r="J95" s="389"/>
      <c r="K95" s="390"/>
      <c r="L95" s="391">
        <f>IF($F91&lt;&gt;0,ROUND(O94/$F91*100,4),0)</f>
        <v>0</v>
      </c>
      <c r="M95" s="392"/>
      <c r="N95" s="393"/>
      <c r="O95" s="394"/>
      <c r="P95" s="391">
        <f>IF($F91&lt;&gt;0,ROUND(S94/$F91*100,4),0)</f>
        <v>0</v>
      </c>
      <c r="Q95" s="392"/>
      <c r="R95" s="393"/>
      <c r="S95" s="394"/>
      <c r="T95" s="391">
        <f>IF($F91&lt;&gt;0,ROUND(W94/$F91*100,4),0)</f>
        <v>0</v>
      </c>
      <c r="U95" s="392"/>
      <c r="V95" s="393"/>
      <c r="W95" s="394"/>
      <c r="X95" s="391">
        <f>IF($F91&lt;&gt;0,ROUND(AA94/$F91*100,4),0)</f>
        <v>0</v>
      </c>
      <c r="Y95" s="392"/>
      <c r="Z95" s="393"/>
      <c r="AA95" s="394"/>
      <c r="AB95" s="391">
        <f>IF($F91&lt;&gt;0,ROUND(AE94/$F91*100,4),0)</f>
        <v>0</v>
      </c>
      <c r="AC95" s="392"/>
      <c r="AD95" s="393"/>
      <c r="AE95" s="394"/>
      <c r="AF95" s="391">
        <f>IF($F91&lt;&gt;0,ROUND(AI94/$F91*100,4),0)</f>
        <v>0</v>
      </c>
      <c r="AG95" s="392"/>
      <c r="AH95" s="393"/>
      <c r="AI95" s="394"/>
      <c r="AJ95" s="391">
        <f>IF($F91&lt;&gt;0,ROUND(AM94/$F91*100,4),0)</f>
        <v>0</v>
      </c>
      <c r="AK95" s="392"/>
      <c r="AL95" s="393"/>
      <c r="AM95" s="394"/>
      <c r="AN95" s="391">
        <f>IF($F91&lt;&gt;0,ROUND(AQ94/$F91*100,4),0)</f>
        <v>0</v>
      </c>
      <c r="AO95" s="392"/>
      <c r="AP95" s="393"/>
      <c r="AQ95" s="394"/>
      <c r="AR95" s="391">
        <f>IF($F91&lt;&gt;0,ROUND(AU94/$F91*100,4),0)</f>
        <v>0</v>
      </c>
      <c r="AS95" s="392"/>
      <c r="AT95" s="393"/>
      <c r="AU95" s="394"/>
      <c r="AV95" s="391">
        <f>IF($F91&lt;&gt;0,ROUND(AY94/$F91*100,4),0)</f>
        <v>0</v>
      </c>
      <c r="AW95" s="392"/>
      <c r="AX95" s="393"/>
      <c r="AY95" s="394"/>
      <c r="AZ95" s="391">
        <f>IF($F91&lt;&gt;0,ROUND(BC94/$F91*100,4),0)</f>
        <v>0</v>
      </c>
      <c r="BA95" s="392"/>
      <c r="BB95" s="393"/>
      <c r="BC95" s="394"/>
      <c r="BD95" s="391">
        <f>IF($F91&lt;&gt;0,ROUND(BG94/$F91*100,4),0)</f>
        <v>0</v>
      </c>
      <c r="BE95" s="392"/>
      <c r="BF95" s="393"/>
      <c r="BG95" s="394"/>
      <c r="BH95" s="391">
        <f>IF($F91&lt;&gt;0,ROUND(BK94/$F91*100,4),0)</f>
        <v>0</v>
      </c>
      <c r="BI95" s="392"/>
      <c r="BJ95" s="393"/>
      <c r="BK95" s="394"/>
      <c r="BL95" s="391">
        <f>IF($F91&lt;&gt;0,ROUND(BO94/$F91*100,4),0)</f>
        <v>0</v>
      </c>
      <c r="BM95" s="392"/>
      <c r="BN95" s="393"/>
      <c r="BO95" s="394"/>
      <c r="BP95" s="391">
        <f>IF($F91&lt;&gt;0,ROUND(BS94/$F91*100,4),0)</f>
        <v>0</v>
      </c>
      <c r="BQ95" s="392"/>
      <c r="BR95" s="393"/>
      <c r="BS95" s="394"/>
      <c r="BT95" s="391">
        <f>IF($F91&lt;&gt;0,ROUND(BW94/$F91*100,4),0)</f>
        <v>0</v>
      </c>
      <c r="BU95" s="392"/>
      <c r="BV95" s="393"/>
      <c r="BW95" s="394"/>
      <c r="BX95" s="391">
        <f>IF($F91&lt;&gt;0,ROUND(CA94/$F91*100,4),0)</f>
        <v>0</v>
      </c>
      <c r="BY95" s="392"/>
      <c r="BZ95" s="393"/>
      <c r="CA95" s="394"/>
      <c r="CB95" s="391">
        <f>IF($F91&lt;&gt;0,ROUND(CE94/$F91*100,4),0)</f>
        <v>0</v>
      </c>
      <c r="CC95" s="392"/>
      <c r="CD95" s="393"/>
      <c r="CE95" s="394"/>
      <c r="CF95" s="391">
        <f>IF($F91&lt;&gt;0,ROUND(CI94/$F91*100,4),0)</f>
        <v>0</v>
      </c>
      <c r="CG95" s="392"/>
      <c r="CH95" s="393"/>
      <c r="CI95" s="394"/>
      <c r="CJ95" s="391">
        <f>IF($F91&lt;&gt;0,ROUND(CM94/$F91*100,4),0)</f>
        <v>0</v>
      </c>
      <c r="CK95" s="392"/>
      <c r="CL95" s="393"/>
      <c r="CM95" s="394"/>
      <c r="CN95" s="391">
        <f>IF($F91&lt;&gt;0,ROUND(CQ94/$F91*100,4),0)</f>
        <v>0</v>
      </c>
      <c r="CO95" s="392"/>
      <c r="CP95" s="393"/>
      <c r="CQ95" s="394"/>
      <c r="CR95" s="391">
        <f>IF($F91&lt;&gt;0,ROUND(CU94/$F91*100,4),0)</f>
        <v>0</v>
      </c>
      <c r="CS95" s="392"/>
      <c r="CT95" s="393"/>
      <c r="CU95" s="394"/>
      <c r="CV95" s="391">
        <f>IF($F91&lt;&gt;0,ROUND(CY94/$F91*100,4),0)</f>
        <v>0</v>
      </c>
      <c r="CW95" s="392"/>
      <c r="CX95" s="393"/>
      <c r="CY95" s="394"/>
      <c r="CZ95" s="391">
        <f>IF($F91&lt;&gt;0,ROUND(DC94/$F91*100,4),0)</f>
        <v>0</v>
      </c>
      <c r="DA95" s="392"/>
      <c r="DB95" s="393"/>
      <c r="DC95" s="394"/>
      <c r="DD95"/>
      <c r="DE95"/>
      <c r="DF95"/>
      <c r="DG95"/>
      <c r="DH95"/>
      <c r="DI95"/>
      <c r="DJ95"/>
      <c r="DK95"/>
    </row>
    <row r="96" spans="2:115" ht="3.75" customHeight="1">
      <c r="B96" s="395"/>
      <c r="C96" s="396"/>
      <c r="D96" s="396"/>
      <c r="E96" s="396"/>
      <c r="F96" s="397"/>
      <c r="G96" s="398"/>
      <c r="H96" s="398"/>
      <c r="I96" s="398"/>
      <c r="J96" s="398"/>
      <c r="K96" s="399"/>
      <c r="L96" s="400"/>
      <c r="M96" s="400"/>
      <c r="N96" s="400"/>
      <c r="O96" s="400"/>
      <c r="P96" s="400"/>
      <c r="Q96" s="400"/>
      <c r="R96" s="400"/>
      <c r="S96" s="400"/>
      <c r="T96" s="400"/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0"/>
      <c r="AV96" s="400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400"/>
      <c r="BK96" s="400"/>
      <c r="BL96" s="400"/>
      <c r="BM96" s="400"/>
      <c r="BN96" s="400"/>
      <c r="BO96" s="400"/>
      <c r="BP96" s="400"/>
      <c r="BQ96" s="400"/>
      <c r="BR96" s="400"/>
      <c r="BS96" s="400"/>
      <c r="BT96" s="400"/>
      <c r="BU96" s="400"/>
      <c r="BV96" s="400"/>
      <c r="BW96" s="400"/>
      <c r="BX96" s="400"/>
      <c r="BY96" s="400"/>
      <c r="BZ96" s="400"/>
      <c r="CA96" s="400"/>
      <c r="CB96" s="400"/>
      <c r="CC96" s="400"/>
      <c r="CD96" s="400"/>
      <c r="CE96" s="400"/>
      <c r="CF96" s="400"/>
      <c r="CG96" s="400"/>
      <c r="CH96" s="400"/>
      <c r="CI96" s="400"/>
      <c r="CJ96" s="400"/>
      <c r="CK96" s="400"/>
      <c r="CL96" s="400"/>
      <c r="CM96" s="400"/>
      <c r="CN96" s="400"/>
      <c r="CO96" s="400"/>
      <c r="CP96" s="400"/>
      <c r="CQ96" s="400"/>
      <c r="CR96" s="400"/>
      <c r="CS96" s="400"/>
      <c r="CT96" s="400"/>
      <c r="CU96" s="400"/>
      <c r="CV96" s="400"/>
      <c r="CW96" s="400"/>
      <c r="CX96" s="400"/>
      <c r="CY96" s="400"/>
      <c r="CZ96" s="400"/>
      <c r="DA96" s="400"/>
      <c r="DB96" s="400"/>
      <c r="DC96" s="400"/>
      <c r="DD96"/>
      <c r="DE96"/>
      <c r="DF96"/>
      <c r="DG96"/>
      <c r="DH96"/>
      <c r="DI96"/>
      <c r="DJ96"/>
      <c r="DK96"/>
    </row>
    <row r="97" spans="2:115" ht="12.75" customHeight="1">
      <c r="B97" s="401" t="s">
        <v>1654</v>
      </c>
      <c r="C97" s="402" t="s">
        <v>1655</v>
      </c>
      <c r="D97" s="403"/>
      <c r="E97" s="404"/>
      <c r="F97" s="292">
        <f>F91-F93-F99</f>
        <v>3064365.88</v>
      </c>
      <c r="G97" s="293">
        <f>IF(F97=0,0,F97/F$91)</f>
        <v>1</v>
      </c>
      <c r="H97" s="405"/>
      <c r="I97" s="406"/>
      <c r="J97" s="406"/>
      <c r="K97" s="406"/>
      <c r="L97" s="407"/>
      <c r="M97" s="408"/>
      <c r="N97" s="408"/>
      <c r="O97" s="409"/>
      <c r="P97" s="407"/>
      <c r="Q97" s="407"/>
      <c r="R97" s="407"/>
      <c r="S97" s="410"/>
      <c r="T97" s="407"/>
      <c r="U97" s="407"/>
      <c r="V97" s="407"/>
      <c r="W97" s="410"/>
      <c r="X97" s="407"/>
      <c r="Y97" s="407"/>
      <c r="Z97" s="407"/>
      <c r="AA97" s="410"/>
      <c r="AB97" s="407"/>
      <c r="AC97" s="407"/>
      <c r="AD97" s="407"/>
      <c r="AE97" s="410"/>
      <c r="AF97" s="407"/>
      <c r="AG97" s="407"/>
      <c r="AH97" s="407"/>
      <c r="AI97" s="410"/>
      <c r="AJ97" s="407"/>
      <c r="AK97" s="407"/>
      <c r="AL97" s="407"/>
      <c r="AM97" s="410"/>
      <c r="AN97" s="407"/>
      <c r="AO97" s="407"/>
      <c r="AP97" s="407"/>
      <c r="AQ97" s="410"/>
      <c r="AR97" s="407"/>
      <c r="AS97" s="407"/>
      <c r="AT97" s="407"/>
      <c r="AU97" s="410"/>
      <c r="AV97" s="407"/>
      <c r="AW97" s="407"/>
      <c r="AX97" s="407"/>
      <c r="AY97" s="410"/>
      <c r="AZ97" s="407"/>
      <c r="BA97" s="407"/>
      <c r="BB97" s="407"/>
      <c r="BC97" s="410"/>
      <c r="BD97" s="407"/>
      <c r="BE97" s="407"/>
      <c r="BF97" s="407"/>
      <c r="BG97" s="410"/>
      <c r="BH97" s="407"/>
      <c r="BI97" s="407"/>
      <c r="BJ97" s="407"/>
      <c r="BK97" s="410"/>
      <c r="BL97" s="407"/>
      <c r="BM97" s="407"/>
      <c r="BN97" s="407"/>
      <c r="BO97" s="410"/>
      <c r="BP97" s="407"/>
      <c r="BQ97" s="407"/>
      <c r="BR97" s="407"/>
      <c r="BS97" s="410"/>
      <c r="BT97" s="407"/>
      <c r="BU97" s="407"/>
      <c r="BV97" s="407"/>
      <c r="BW97" s="410"/>
      <c r="BX97" s="407"/>
      <c r="BY97" s="407"/>
      <c r="BZ97" s="407"/>
      <c r="CA97" s="410"/>
      <c r="CB97" s="407"/>
      <c r="CC97" s="407"/>
      <c r="CD97" s="407"/>
      <c r="CE97" s="410"/>
      <c r="CF97" s="407"/>
      <c r="CG97" s="407"/>
      <c r="CH97" s="407"/>
      <c r="CI97" s="410"/>
      <c r="CJ97" s="407"/>
      <c r="CK97" s="407"/>
      <c r="CL97" s="407"/>
      <c r="CM97" s="410"/>
      <c r="CN97" s="407"/>
      <c r="CO97" s="407"/>
      <c r="CP97" s="407"/>
      <c r="CQ97" s="410"/>
      <c r="CR97" s="407"/>
      <c r="CS97" s="407"/>
      <c r="CT97" s="407"/>
      <c r="CU97" s="410"/>
      <c r="CV97" s="407"/>
      <c r="CW97" s="407"/>
      <c r="CX97" s="407"/>
      <c r="CY97" s="410"/>
      <c r="CZ97" s="407"/>
      <c r="DA97" s="407"/>
      <c r="DB97" s="407"/>
      <c r="DC97" s="410"/>
      <c r="DD97"/>
      <c r="DE97"/>
      <c r="DF97"/>
      <c r="DG97"/>
      <c r="DH97"/>
      <c r="DI97"/>
      <c r="DJ97"/>
      <c r="DK97"/>
    </row>
    <row r="98" spans="2:115" ht="3.75" customHeight="1">
      <c r="B98" s="411"/>
      <c r="C98" s="412"/>
      <c r="D98" s="412"/>
      <c r="E98" s="413"/>
      <c r="F98" s="414"/>
      <c r="G98" s="415"/>
      <c r="H98" s="415"/>
      <c r="I98" s="415"/>
      <c r="J98" s="415"/>
      <c r="K98" s="415"/>
      <c r="L98" s="416"/>
      <c r="M98" s="414"/>
      <c r="N98" s="414"/>
      <c r="O98" s="417"/>
      <c r="P98" s="416"/>
      <c r="Q98" s="416"/>
      <c r="R98" s="416"/>
      <c r="S98" s="416"/>
      <c r="T98" s="416"/>
      <c r="U98" s="416"/>
      <c r="V98" s="416"/>
      <c r="W98" s="416"/>
      <c r="X98" s="416"/>
      <c r="Y98" s="416"/>
      <c r="Z98" s="416"/>
      <c r="AA98" s="416"/>
      <c r="AB98" s="416"/>
      <c r="AC98" s="416"/>
      <c r="AD98" s="416"/>
      <c r="AE98" s="416"/>
      <c r="AF98" s="416"/>
      <c r="AG98" s="416"/>
      <c r="AH98" s="416"/>
      <c r="AI98" s="416"/>
      <c r="AJ98" s="416"/>
      <c r="AK98" s="416"/>
      <c r="AL98" s="416"/>
      <c r="AM98" s="416"/>
      <c r="AN98" s="416"/>
      <c r="AO98" s="416"/>
      <c r="AP98" s="416"/>
      <c r="AQ98" s="416"/>
      <c r="AR98" s="416"/>
      <c r="AS98" s="416"/>
      <c r="AT98" s="416"/>
      <c r="AU98" s="416"/>
      <c r="AV98" s="416"/>
      <c r="AW98" s="416"/>
      <c r="AX98" s="416"/>
      <c r="AY98" s="416"/>
      <c r="AZ98" s="416"/>
      <c r="BA98" s="416"/>
      <c r="BB98" s="416"/>
      <c r="BC98" s="416"/>
      <c r="BD98" s="416"/>
      <c r="BE98" s="416"/>
      <c r="BF98" s="416"/>
      <c r="BG98" s="416"/>
      <c r="BH98" s="416"/>
      <c r="BI98" s="416"/>
      <c r="BJ98" s="416"/>
      <c r="BK98" s="416"/>
      <c r="BL98" s="416"/>
      <c r="BM98" s="416"/>
      <c r="BN98" s="416"/>
      <c r="BO98" s="416"/>
      <c r="BP98" s="416"/>
      <c r="BQ98" s="416"/>
      <c r="BR98" s="416"/>
      <c r="BS98" s="416"/>
      <c r="BT98" s="416"/>
      <c r="BU98" s="416"/>
      <c r="BV98" s="416"/>
      <c r="BW98" s="416"/>
      <c r="BX98" s="416"/>
      <c r="BY98" s="416"/>
      <c r="BZ98" s="416"/>
      <c r="CA98" s="416"/>
      <c r="CB98" s="416"/>
      <c r="CC98" s="416"/>
      <c r="CD98" s="416"/>
      <c r="CE98" s="416"/>
      <c r="CF98" s="416"/>
      <c r="CG98" s="416"/>
      <c r="CH98" s="416"/>
      <c r="CI98" s="416"/>
      <c r="CJ98" s="416"/>
      <c r="CK98" s="416"/>
      <c r="CL98" s="416"/>
      <c r="CM98" s="416"/>
      <c r="CN98" s="416"/>
      <c r="CO98" s="416"/>
      <c r="CP98" s="416"/>
      <c r="CQ98" s="416"/>
      <c r="CR98" s="416"/>
      <c r="CS98" s="416"/>
      <c r="CT98" s="416"/>
      <c r="CU98" s="416"/>
      <c r="CV98" s="416"/>
      <c r="CW98" s="416"/>
      <c r="CX98" s="416"/>
      <c r="CY98" s="416"/>
      <c r="CZ98" s="416"/>
      <c r="DA98" s="416"/>
      <c r="DB98" s="416"/>
      <c r="DC98" s="416"/>
      <c r="DD98"/>
      <c r="DE98"/>
      <c r="DF98"/>
      <c r="DG98"/>
      <c r="DH98"/>
      <c r="DI98"/>
      <c r="DJ98"/>
      <c r="DK98"/>
    </row>
    <row r="99" spans="2:115" ht="12.75" customHeight="1">
      <c r="B99" s="418" t="s">
        <v>1656</v>
      </c>
      <c r="C99" s="403" t="s">
        <v>1657</v>
      </c>
      <c r="D99" s="403"/>
      <c r="E99" s="419"/>
      <c r="F99" s="420"/>
      <c r="G99" s="421"/>
      <c r="H99" s="406"/>
      <c r="I99" s="406"/>
      <c r="J99" s="406"/>
      <c r="K99" s="406"/>
      <c r="L99" s="407"/>
      <c r="M99" s="408"/>
      <c r="N99" s="408"/>
      <c r="O99" s="409"/>
      <c r="P99" s="407"/>
      <c r="Q99" s="407"/>
      <c r="R99" s="407"/>
      <c r="S99" s="410"/>
      <c r="T99" s="407"/>
      <c r="U99" s="407"/>
      <c r="V99" s="407"/>
      <c r="W99" s="410"/>
      <c r="X99" s="407"/>
      <c r="Y99" s="407"/>
      <c r="Z99" s="407"/>
      <c r="AA99" s="410"/>
      <c r="AB99" s="407"/>
      <c r="AC99" s="407"/>
      <c r="AD99" s="407"/>
      <c r="AE99" s="410"/>
      <c r="AF99" s="407"/>
      <c r="AG99" s="407"/>
      <c r="AH99" s="407"/>
      <c r="AI99" s="410"/>
      <c r="AJ99" s="407"/>
      <c r="AK99" s="407"/>
      <c r="AL99" s="407"/>
      <c r="AM99" s="410"/>
      <c r="AN99" s="407"/>
      <c r="AO99" s="407"/>
      <c r="AP99" s="407"/>
      <c r="AQ99" s="410"/>
      <c r="AR99" s="407"/>
      <c r="AS99" s="407"/>
      <c r="AT99" s="407"/>
      <c r="AU99" s="410"/>
      <c r="AV99" s="407"/>
      <c r="AW99" s="407"/>
      <c r="AX99" s="407"/>
      <c r="AY99" s="410"/>
      <c r="AZ99" s="407"/>
      <c r="BA99" s="407"/>
      <c r="BB99" s="407"/>
      <c r="BC99" s="410"/>
      <c r="BD99" s="407"/>
      <c r="BE99" s="407"/>
      <c r="BF99" s="407"/>
      <c r="BG99" s="410"/>
      <c r="BH99" s="407"/>
      <c r="BI99" s="407"/>
      <c r="BJ99" s="407"/>
      <c r="BK99" s="410"/>
      <c r="BL99" s="407"/>
      <c r="BM99" s="407"/>
      <c r="BN99" s="407"/>
      <c r="BO99" s="410"/>
      <c r="BP99" s="407"/>
      <c r="BQ99" s="407"/>
      <c r="BR99" s="407"/>
      <c r="BS99" s="410"/>
      <c r="BT99" s="407"/>
      <c r="BU99" s="407"/>
      <c r="BV99" s="407"/>
      <c r="BW99" s="410"/>
      <c r="BX99" s="407"/>
      <c r="BY99" s="407"/>
      <c r="BZ99" s="407"/>
      <c r="CA99" s="410"/>
      <c r="CB99" s="407"/>
      <c r="CC99" s="407"/>
      <c r="CD99" s="407"/>
      <c r="CE99" s="410"/>
      <c r="CF99" s="407"/>
      <c r="CG99" s="407"/>
      <c r="CH99" s="407"/>
      <c r="CI99" s="410"/>
      <c r="CJ99" s="407"/>
      <c r="CK99" s="407"/>
      <c r="CL99" s="407"/>
      <c r="CM99" s="410"/>
      <c r="CN99" s="407"/>
      <c r="CO99" s="407"/>
      <c r="CP99" s="407"/>
      <c r="CQ99" s="410"/>
      <c r="CR99" s="407"/>
      <c r="CS99" s="407"/>
      <c r="CT99" s="407"/>
      <c r="CU99" s="410"/>
      <c r="CV99" s="407"/>
      <c r="CW99" s="407"/>
      <c r="CX99" s="407"/>
      <c r="CY99" s="410"/>
      <c r="CZ99" s="407"/>
      <c r="DA99" s="407"/>
      <c r="DB99" s="407"/>
      <c r="DC99" s="410"/>
      <c r="DD99"/>
      <c r="DE99"/>
      <c r="DF99"/>
      <c r="DG99"/>
      <c r="DH99"/>
      <c r="DI99"/>
      <c r="DJ99"/>
      <c r="DK99"/>
    </row>
    <row r="100" spans="2:115" ht="3.75" customHeight="1">
      <c r="B100" s="411"/>
      <c r="C100" s="412"/>
      <c r="D100" s="412"/>
      <c r="E100" s="413"/>
      <c r="F100" s="414"/>
      <c r="G100" s="415"/>
      <c r="H100" s="415"/>
      <c r="I100" s="415"/>
      <c r="J100" s="415"/>
      <c r="K100" s="415"/>
      <c r="L100" s="416"/>
      <c r="M100" s="414"/>
      <c r="N100" s="414"/>
      <c r="O100" s="414"/>
      <c r="P100" s="416"/>
      <c r="Q100" s="416"/>
      <c r="R100" s="416"/>
      <c r="S100" s="416"/>
      <c r="T100" s="416"/>
      <c r="U100" s="416"/>
      <c r="V100" s="416"/>
      <c r="W100" s="416"/>
      <c r="X100" s="416"/>
      <c r="Y100" s="416"/>
      <c r="Z100" s="416"/>
      <c r="AA100" s="416"/>
      <c r="AB100" s="416"/>
      <c r="AC100" s="416"/>
      <c r="AD100" s="416"/>
      <c r="AE100" s="416"/>
      <c r="AF100" s="416"/>
      <c r="AG100" s="416"/>
      <c r="AH100" s="416"/>
      <c r="AI100" s="416"/>
      <c r="AJ100" s="416"/>
      <c r="AK100" s="416"/>
      <c r="AL100" s="416"/>
      <c r="AM100" s="416"/>
      <c r="AN100" s="416"/>
      <c r="AO100" s="416"/>
      <c r="AP100" s="416"/>
      <c r="AQ100" s="416"/>
      <c r="AR100" s="416"/>
      <c r="AS100" s="416"/>
      <c r="AT100" s="416"/>
      <c r="AU100" s="416"/>
      <c r="AV100" s="416"/>
      <c r="AW100" s="416"/>
      <c r="AX100" s="416"/>
      <c r="AY100" s="416"/>
      <c r="AZ100" s="416"/>
      <c r="BA100" s="416"/>
      <c r="BB100" s="416"/>
      <c r="BC100" s="416"/>
      <c r="BD100" s="416"/>
      <c r="BE100" s="416"/>
      <c r="BF100" s="416"/>
      <c r="BG100" s="416"/>
      <c r="BH100" s="416"/>
      <c r="BI100" s="416"/>
      <c r="BJ100" s="416"/>
      <c r="BK100" s="416"/>
      <c r="BL100" s="416"/>
      <c r="BM100" s="416"/>
      <c r="BN100" s="416"/>
      <c r="BO100" s="416"/>
      <c r="BP100" s="416"/>
      <c r="BQ100" s="416"/>
      <c r="BR100" s="416"/>
      <c r="BS100" s="416"/>
      <c r="BT100" s="416"/>
      <c r="BU100" s="416"/>
      <c r="BV100" s="416"/>
      <c r="BW100" s="416"/>
      <c r="BX100" s="416"/>
      <c r="BY100" s="416"/>
      <c r="BZ100" s="416"/>
      <c r="CA100" s="416"/>
      <c r="CB100" s="416"/>
      <c r="CC100" s="416"/>
      <c r="CD100" s="416"/>
      <c r="CE100" s="416"/>
      <c r="CF100" s="416"/>
      <c r="CG100" s="416"/>
      <c r="CH100" s="416"/>
      <c r="CI100" s="416"/>
      <c r="CJ100" s="416"/>
      <c r="CK100" s="416"/>
      <c r="CL100" s="416"/>
      <c r="CM100" s="416"/>
      <c r="CN100" s="416"/>
      <c r="CO100" s="416"/>
      <c r="CP100" s="416"/>
      <c r="CQ100" s="416"/>
      <c r="CR100" s="416"/>
      <c r="CS100" s="416"/>
      <c r="CT100" s="416"/>
      <c r="CU100" s="416"/>
      <c r="CV100" s="416"/>
      <c r="CW100" s="416"/>
      <c r="CX100" s="416"/>
      <c r="CY100" s="416"/>
      <c r="CZ100" s="416"/>
      <c r="DA100" s="416"/>
      <c r="DB100" s="416"/>
      <c r="DC100" s="416"/>
      <c r="DD100"/>
      <c r="DE100"/>
      <c r="DF100"/>
      <c r="DG100"/>
      <c r="DH100"/>
      <c r="DI100"/>
      <c r="DJ100"/>
      <c r="DK100"/>
    </row>
    <row r="101" spans="2:115" ht="12.75" customHeight="1">
      <c r="B101" s="422" t="s">
        <v>1656</v>
      </c>
      <c r="C101" s="423" t="s">
        <v>1658</v>
      </c>
      <c r="D101" s="424"/>
      <c r="E101" s="425" t="s">
        <v>1659</v>
      </c>
      <c r="F101" s="426"/>
      <c r="G101" s="427"/>
      <c r="H101" s="428"/>
      <c r="I101" s="429"/>
      <c r="J101" s="429"/>
      <c r="K101" s="429"/>
      <c r="L101" s="430"/>
      <c r="M101" s="431"/>
      <c r="N101" s="432"/>
      <c r="O101" s="433"/>
      <c r="P101" s="430"/>
      <c r="Q101" s="431"/>
      <c r="R101" s="432"/>
      <c r="S101" s="433"/>
      <c r="T101" s="430"/>
      <c r="U101" s="431"/>
      <c r="V101" s="431"/>
      <c r="W101" s="434">
        <f>S101</f>
        <v>0</v>
      </c>
      <c r="X101" s="430"/>
      <c r="Y101" s="431"/>
      <c r="Z101" s="431"/>
      <c r="AA101" s="434">
        <f>W101</f>
        <v>0</v>
      </c>
      <c r="AB101" s="430"/>
      <c r="AC101" s="431"/>
      <c r="AD101" s="431"/>
      <c r="AE101" s="434">
        <f>AA101</f>
        <v>0</v>
      </c>
      <c r="AF101" s="430"/>
      <c r="AG101" s="431"/>
      <c r="AH101" s="431"/>
      <c r="AI101" s="434">
        <f>AE101</f>
        <v>0</v>
      </c>
      <c r="AJ101" s="430"/>
      <c r="AK101" s="431"/>
      <c r="AL101" s="431"/>
      <c r="AM101" s="434">
        <f>AI101</f>
        <v>0</v>
      </c>
      <c r="AN101" s="430"/>
      <c r="AO101" s="431"/>
      <c r="AP101" s="431"/>
      <c r="AQ101" s="434">
        <f>AM101</f>
        <v>0</v>
      </c>
      <c r="AR101" s="430"/>
      <c r="AS101" s="431"/>
      <c r="AT101" s="431"/>
      <c r="AU101" s="434">
        <f>AQ101</f>
        <v>0</v>
      </c>
      <c r="AV101" s="430"/>
      <c r="AW101" s="431"/>
      <c r="AX101" s="431"/>
      <c r="AY101" s="434">
        <f>AU101</f>
        <v>0</v>
      </c>
      <c r="AZ101" s="430"/>
      <c r="BA101" s="431"/>
      <c r="BB101" s="431"/>
      <c r="BC101" s="434">
        <f>AY101</f>
        <v>0</v>
      </c>
      <c r="BD101" s="430"/>
      <c r="BE101" s="431"/>
      <c r="BF101" s="431"/>
      <c r="BG101" s="434">
        <f>BC101</f>
        <v>0</v>
      </c>
      <c r="BH101" s="430"/>
      <c r="BI101" s="431"/>
      <c r="BJ101" s="431"/>
      <c r="BK101" s="434">
        <f>BG101</f>
        <v>0</v>
      </c>
      <c r="BL101" s="430"/>
      <c r="BM101" s="431"/>
      <c r="BN101" s="431"/>
      <c r="BO101" s="434">
        <f>BK101</f>
        <v>0</v>
      </c>
      <c r="BP101" s="430"/>
      <c r="BQ101" s="431"/>
      <c r="BR101" s="431"/>
      <c r="BS101" s="434">
        <f>BO101</f>
        <v>0</v>
      </c>
      <c r="BT101" s="430"/>
      <c r="BU101" s="431"/>
      <c r="BV101" s="431"/>
      <c r="BW101" s="434">
        <f>BS101</f>
        <v>0</v>
      </c>
      <c r="BX101" s="430"/>
      <c r="BY101" s="431"/>
      <c r="BZ101" s="431"/>
      <c r="CA101" s="434">
        <f>BW101</f>
        <v>0</v>
      </c>
      <c r="CB101" s="430"/>
      <c r="CC101" s="431"/>
      <c r="CD101" s="431"/>
      <c r="CE101" s="434">
        <f>CA101</f>
        <v>0</v>
      </c>
      <c r="CF101" s="430"/>
      <c r="CG101" s="431"/>
      <c r="CH101" s="431"/>
      <c r="CI101" s="434">
        <f>CE101</f>
        <v>0</v>
      </c>
      <c r="CJ101" s="430"/>
      <c r="CK101" s="431"/>
      <c r="CL101" s="431"/>
      <c r="CM101" s="434">
        <f>CI101</f>
        <v>0</v>
      </c>
      <c r="CN101" s="430"/>
      <c r="CO101" s="431"/>
      <c r="CP101" s="431"/>
      <c r="CQ101" s="434">
        <f>CM101</f>
        <v>0</v>
      </c>
      <c r="CR101" s="430"/>
      <c r="CS101" s="431"/>
      <c r="CT101" s="431"/>
      <c r="CU101" s="434">
        <f>CQ101</f>
        <v>0</v>
      </c>
      <c r="CV101" s="430"/>
      <c r="CW101" s="431"/>
      <c r="CX101" s="431"/>
      <c r="CY101" s="434">
        <f>CU101</f>
        <v>0</v>
      </c>
      <c r="CZ101" s="430"/>
      <c r="DA101" s="431"/>
      <c r="DB101" s="431"/>
      <c r="DC101" s="434">
        <f>CY101</f>
        <v>0</v>
      </c>
      <c r="DD101"/>
      <c r="DE101"/>
      <c r="DF101"/>
      <c r="DG101"/>
      <c r="DH101"/>
      <c r="DI101"/>
      <c r="DJ101"/>
      <c r="DK101"/>
    </row>
    <row r="102" spans="2:115" ht="12.75" customHeight="1">
      <c r="B102" s="435"/>
      <c r="C102" s="436"/>
      <c r="D102" s="437"/>
      <c r="E102" s="438" t="s">
        <v>1660</v>
      </c>
      <c r="F102" s="439"/>
      <c r="G102" s="440"/>
      <c r="H102" s="441"/>
      <c r="I102" s="442"/>
      <c r="J102" s="442"/>
      <c r="K102" s="442"/>
      <c r="L102" s="443"/>
      <c r="M102" s="444"/>
      <c r="N102" s="445"/>
      <c r="O102" s="446">
        <f>O101</f>
        <v>0</v>
      </c>
      <c r="P102" s="443"/>
      <c r="Q102" s="444"/>
      <c r="R102" s="445"/>
      <c r="S102" s="446">
        <f>S101+O102</f>
        <v>0</v>
      </c>
      <c r="T102" s="443"/>
      <c r="U102" s="444"/>
      <c r="V102" s="444"/>
      <c r="W102" s="446">
        <f>W101+S102</f>
        <v>0</v>
      </c>
      <c r="X102" s="443"/>
      <c r="Y102" s="444"/>
      <c r="Z102" s="444"/>
      <c r="AA102" s="446">
        <f>AA101+W102</f>
        <v>0</v>
      </c>
      <c r="AB102" s="443"/>
      <c r="AC102" s="444"/>
      <c r="AD102" s="444"/>
      <c r="AE102" s="446">
        <f>AE101+AA102</f>
        <v>0</v>
      </c>
      <c r="AF102" s="443"/>
      <c r="AG102" s="444"/>
      <c r="AH102" s="444"/>
      <c r="AI102" s="446">
        <f>AI101+AE102</f>
        <v>0</v>
      </c>
      <c r="AJ102" s="443"/>
      <c r="AK102" s="444"/>
      <c r="AL102" s="444"/>
      <c r="AM102" s="446">
        <f>AM101+AI102</f>
        <v>0</v>
      </c>
      <c r="AN102" s="443"/>
      <c r="AO102" s="444"/>
      <c r="AP102" s="444"/>
      <c r="AQ102" s="446">
        <f>AQ101+AM102</f>
        <v>0</v>
      </c>
      <c r="AR102" s="443"/>
      <c r="AS102" s="444"/>
      <c r="AT102" s="444"/>
      <c r="AU102" s="446">
        <f>AU101+AQ102</f>
        <v>0</v>
      </c>
      <c r="AV102" s="443"/>
      <c r="AW102" s="444"/>
      <c r="AX102" s="444"/>
      <c r="AY102" s="446">
        <f>AY101+AU102</f>
        <v>0</v>
      </c>
      <c r="AZ102" s="443"/>
      <c r="BA102" s="444"/>
      <c r="BB102" s="444"/>
      <c r="BC102" s="446">
        <f>BC101+AY102</f>
        <v>0</v>
      </c>
      <c r="BD102" s="443"/>
      <c r="BE102" s="444"/>
      <c r="BF102" s="444"/>
      <c r="BG102" s="446">
        <f>BG101+BC102</f>
        <v>0</v>
      </c>
      <c r="BH102" s="443"/>
      <c r="BI102" s="444"/>
      <c r="BJ102" s="444"/>
      <c r="BK102" s="446">
        <f>BK101+BG102</f>
        <v>0</v>
      </c>
      <c r="BL102" s="443"/>
      <c r="BM102" s="444"/>
      <c r="BN102" s="444"/>
      <c r="BO102" s="446">
        <f>BO101+BK102</f>
        <v>0</v>
      </c>
      <c r="BP102" s="443"/>
      <c r="BQ102" s="444"/>
      <c r="BR102" s="444"/>
      <c r="BS102" s="446">
        <f>BS101+BO102</f>
        <v>0</v>
      </c>
      <c r="BT102" s="443"/>
      <c r="BU102" s="444"/>
      <c r="BV102" s="444"/>
      <c r="BW102" s="446">
        <f>BW101+BS102</f>
        <v>0</v>
      </c>
      <c r="BX102" s="443"/>
      <c r="BY102" s="444"/>
      <c r="BZ102" s="444"/>
      <c r="CA102" s="446">
        <f>CA101+BW102</f>
        <v>0</v>
      </c>
      <c r="CB102" s="443"/>
      <c r="CC102" s="444"/>
      <c r="CD102" s="444"/>
      <c r="CE102" s="446">
        <f>CE101+CA102</f>
        <v>0</v>
      </c>
      <c r="CF102" s="443"/>
      <c r="CG102" s="444"/>
      <c r="CH102" s="444"/>
      <c r="CI102" s="446">
        <f>CI101+CE102</f>
        <v>0</v>
      </c>
      <c r="CJ102" s="443"/>
      <c r="CK102" s="444"/>
      <c r="CL102" s="444"/>
      <c r="CM102" s="446">
        <f>CM101+CI102</f>
        <v>0</v>
      </c>
      <c r="CN102" s="443"/>
      <c r="CO102" s="444"/>
      <c r="CP102" s="444"/>
      <c r="CQ102" s="446">
        <f>CQ101+CM102</f>
        <v>0</v>
      </c>
      <c r="CR102" s="443"/>
      <c r="CS102" s="444"/>
      <c r="CT102" s="444"/>
      <c r="CU102" s="446">
        <f>CU101+CQ102</f>
        <v>0</v>
      </c>
      <c r="CV102" s="443"/>
      <c r="CW102" s="444"/>
      <c r="CX102" s="444"/>
      <c r="CY102" s="446">
        <f>CY101+CU102</f>
        <v>0</v>
      </c>
      <c r="CZ102" s="443"/>
      <c r="DA102" s="444"/>
      <c r="DB102" s="444"/>
      <c r="DC102" s="446">
        <f>DC101+CY102</f>
        <v>0</v>
      </c>
      <c r="DD102"/>
      <c r="DE102"/>
      <c r="DF102"/>
      <c r="DG102"/>
      <c r="DH102"/>
      <c r="DI102"/>
      <c r="DJ102"/>
      <c r="DK102"/>
    </row>
    <row r="103" spans="2:115" s="181" customFormat="1" ht="3.75" customHeight="1">
      <c r="B103" s="192"/>
      <c r="C103"/>
      <c r="D103"/>
      <c r="O103" s="447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</row>
    <row r="104" spans="2:115" ht="12.75" customHeight="1">
      <c r="B104" s="448" t="s">
        <v>1661</v>
      </c>
      <c r="C104" s="449" t="s">
        <v>1662</v>
      </c>
      <c r="D104" s="450"/>
      <c r="E104" s="451"/>
      <c r="F104" s="452"/>
      <c r="G104" s="453"/>
      <c r="H104" s="405"/>
      <c r="I104" s="406"/>
      <c r="J104" s="406"/>
      <c r="K104" s="406"/>
      <c r="L104" s="454"/>
      <c r="M104" s="455"/>
      <c r="N104" s="456"/>
      <c r="O104" s="457">
        <f>IF(L94=0,0,((L94*O102)/L92))</f>
        <v>0</v>
      </c>
      <c r="P104" s="454"/>
      <c r="Q104" s="455"/>
      <c r="R104" s="456"/>
      <c r="S104" s="457">
        <f>IF(P94=0,0,((P94*S102)/P92))</f>
        <v>0</v>
      </c>
      <c r="T104" s="454"/>
      <c r="U104" s="455"/>
      <c r="V104" s="456"/>
      <c r="W104" s="457">
        <f>IF(T94=0,0,((T94*W102)/T92))</f>
        <v>0</v>
      </c>
      <c r="X104" s="454"/>
      <c r="Y104" s="455"/>
      <c r="Z104" s="456"/>
      <c r="AA104" s="457">
        <f>IF(X94=0,0,((X94*AA102)/X92))</f>
        <v>0</v>
      </c>
      <c r="AB104" s="454"/>
      <c r="AC104" s="455"/>
      <c r="AD104" s="456"/>
      <c r="AE104" s="457">
        <f>IF(AB94=0,0,((AB94*AE102)/AB92))</f>
        <v>0</v>
      </c>
      <c r="AF104" s="454"/>
      <c r="AG104" s="455"/>
      <c r="AH104" s="456"/>
      <c r="AI104" s="457">
        <f>IF(AF94=0,0,((AF94*AI102)/AF92))</f>
        <v>0</v>
      </c>
      <c r="AJ104" s="454"/>
      <c r="AK104" s="455"/>
      <c r="AL104" s="456"/>
      <c r="AM104" s="457">
        <f>IF(AJ94=0,0,((AJ94*AM102)/AJ92))</f>
        <v>0</v>
      </c>
      <c r="AN104" s="454"/>
      <c r="AO104" s="455"/>
      <c r="AP104" s="456"/>
      <c r="AQ104" s="457">
        <f>IF(AN94=0,0,((AN94*AQ102)/AN92))</f>
        <v>0</v>
      </c>
      <c r="AR104" s="454"/>
      <c r="AS104" s="455"/>
      <c r="AT104" s="456"/>
      <c r="AU104" s="457">
        <f>IF(AR94=0,0,((AR94*AU102)/AR92))</f>
        <v>0</v>
      </c>
      <c r="AV104" s="454"/>
      <c r="AW104" s="455"/>
      <c r="AX104" s="456"/>
      <c r="AY104" s="457">
        <f>IF(AV94=0,0,((AV94*AY102)/AV92))</f>
        <v>0</v>
      </c>
      <c r="AZ104" s="454"/>
      <c r="BA104" s="455"/>
      <c r="BB104" s="456"/>
      <c r="BC104" s="457">
        <f>IF(AZ94=0,0,((AZ94*BC102)/AZ92))</f>
        <v>0</v>
      </c>
      <c r="BD104" s="454"/>
      <c r="BE104" s="455"/>
      <c r="BF104" s="456"/>
      <c r="BG104" s="457">
        <f>IF(BD94=0,0,((BD94*BG102)/BD92))</f>
        <v>0</v>
      </c>
      <c r="BH104" s="454"/>
      <c r="BI104" s="455"/>
      <c r="BJ104" s="456"/>
      <c r="BK104" s="457">
        <f>IF(BH94=0,0,((BH94*BK102)/BH92))</f>
        <v>0</v>
      </c>
      <c r="BL104" s="454"/>
      <c r="BM104" s="455"/>
      <c r="BN104" s="456"/>
      <c r="BO104" s="457">
        <f>IF(BL94=0,0,((BL94*BO102)/BL92))</f>
        <v>0</v>
      </c>
      <c r="BP104" s="454"/>
      <c r="BQ104" s="455"/>
      <c r="BR104" s="456"/>
      <c r="BS104" s="457">
        <f>IF(BP94=0,0,((BP94*BS102)/BP92))</f>
        <v>0</v>
      </c>
      <c r="BT104" s="454"/>
      <c r="BU104" s="455"/>
      <c r="BV104" s="456"/>
      <c r="BW104" s="457">
        <f>IF(BT94=0,0,((BT94*BW102)/BT92))</f>
        <v>0</v>
      </c>
      <c r="BX104" s="454"/>
      <c r="BY104" s="455"/>
      <c r="BZ104" s="456"/>
      <c r="CA104" s="457">
        <f>IF(BX94=0,0,((BX94*CA102)/BX92))</f>
        <v>0</v>
      </c>
      <c r="CB104" s="454"/>
      <c r="CC104" s="455"/>
      <c r="CD104" s="456"/>
      <c r="CE104" s="457">
        <f>IF(CB94=0,0,((CB94*CE102)/CB92))</f>
        <v>0</v>
      </c>
      <c r="CF104" s="454"/>
      <c r="CG104" s="455"/>
      <c r="CH104" s="456"/>
      <c r="CI104" s="457">
        <f>IF(CF94=0,0,((CF94*CI102)/CF92))</f>
        <v>0</v>
      </c>
      <c r="CJ104" s="454"/>
      <c r="CK104" s="455"/>
      <c r="CL104" s="456"/>
      <c r="CM104" s="457">
        <f>IF(CJ94=0,0,((CJ94*CM102)/CJ92))</f>
        <v>0</v>
      </c>
      <c r="CN104" s="454"/>
      <c r="CO104" s="455"/>
      <c r="CP104" s="456"/>
      <c r="CQ104" s="457">
        <f>IF(CN94=0,0,((CN94*CQ102)/CN92))</f>
        <v>0</v>
      </c>
      <c r="CR104" s="454"/>
      <c r="CS104" s="455"/>
      <c r="CT104" s="456"/>
      <c r="CU104" s="457">
        <f>IF(CR94=0,0,((CR94*CU102)/CR92))</f>
        <v>0</v>
      </c>
      <c r="CV104" s="454"/>
      <c r="CW104" s="455"/>
      <c r="CX104" s="456"/>
      <c r="CY104" s="457">
        <f>IF(CV94=0,0,((CV94*CY102)/CV92))</f>
        <v>0</v>
      </c>
      <c r="CZ104" s="454"/>
      <c r="DA104" s="455"/>
      <c r="DB104" s="456"/>
      <c r="DC104" s="457">
        <f>IF(CZ94=0,0,((CZ94*DC102)/CZ92))</f>
        <v>0</v>
      </c>
      <c r="DD104"/>
      <c r="DE104"/>
      <c r="DF104"/>
      <c r="DG104"/>
      <c r="DH104"/>
      <c r="DI104"/>
      <c r="DJ104"/>
      <c r="DK104"/>
    </row>
    <row r="105" spans="2:115" ht="3.75" customHeight="1">
      <c r="O105" s="88"/>
      <c r="DD105"/>
      <c r="DE105"/>
      <c r="DF105"/>
      <c r="DG105"/>
      <c r="DH105"/>
      <c r="DI105"/>
      <c r="DJ105"/>
      <c r="DK105"/>
    </row>
    <row r="106" spans="2:115">
      <c r="B106" s="448" t="s">
        <v>1663</v>
      </c>
      <c r="C106" s="449" t="s">
        <v>1664</v>
      </c>
      <c r="D106" s="450"/>
      <c r="E106" s="458"/>
      <c r="F106" s="452"/>
      <c r="G106" s="453"/>
      <c r="H106" s="405"/>
      <c r="I106" s="406"/>
      <c r="J106" s="406"/>
      <c r="K106" s="406"/>
      <c r="L106" s="454"/>
      <c r="M106" s="455"/>
      <c r="N106" s="456"/>
      <c r="O106" s="457">
        <f>O104-O102</f>
        <v>0</v>
      </c>
      <c r="P106" s="454"/>
      <c r="Q106" s="455"/>
      <c r="R106" s="456"/>
      <c r="S106" s="457">
        <f>S104-S102</f>
        <v>0</v>
      </c>
      <c r="T106" s="454"/>
      <c r="U106" s="455"/>
      <c r="V106" s="456"/>
      <c r="W106" s="457">
        <f>W104-W102</f>
        <v>0</v>
      </c>
      <c r="X106" s="454"/>
      <c r="Y106" s="455"/>
      <c r="Z106" s="456"/>
      <c r="AA106" s="457">
        <f>AA104-AA102</f>
        <v>0</v>
      </c>
      <c r="AB106" s="454"/>
      <c r="AC106" s="455"/>
      <c r="AD106" s="456"/>
      <c r="AE106" s="457">
        <f>AE104-AE102</f>
        <v>0</v>
      </c>
      <c r="AF106" s="454"/>
      <c r="AG106" s="455"/>
      <c r="AH106" s="456"/>
      <c r="AI106" s="457">
        <f>AI104-AI102</f>
        <v>0</v>
      </c>
      <c r="AJ106" s="454"/>
      <c r="AK106" s="455"/>
      <c r="AL106" s="456"/>
      <c r="AM106" s="457">
        <f>AM104-AM102</f>
        <v>0</v>
      </c>
      <c r="AN106" s="454"/>
      <c r="AO106" s="455"/>
      <c r="AP106" s="456"/>
      <c r="AQ106" s="457">
        <f>AQ104-AQ102</f>
        <v>0</v>
      </c>
      <c r="AR106" s="454"/>
      <c r="AS106" s="455"/>
      <c r="AT106" s="456"/>
      <c r="AU106" s="457">
        <f>AU104-AU102</f>
        <v>0</v>
      </c>
      <c r="AV106" s="454"/>
      <c r="AW106" s="455"/>
      <c r="AX106" s="456"/>
      <c r="AY106" s="457">
        <f>AY104-AY102</f>
        <v>0</v>
      </c>
      <c r="AZ106" s="454"/>
      <c r="BA106" s="455"/>
      <c r="BB106" s="456"/>
      <c r="BC106" s="457">
        <f>BC104-BC102</f>
        <v>0</v>
      </c>
      <c r="BD106" s="454"/>
      <c r="BE106" s="455"/>
      <c r="BF106" s="456"/>
      <c r="BG106" s="457">
        <f>BG104-BG102</f>
        <v>0</v>
      </c>
      <c r="BH106" s="454"/>
      <c r="BI106" s="455"/>
      <c r="BJ106" s="456"/>
      <c r="BK106" s="457">
        <f>BK104-BK102</f>
        <v>0</v>
      </c>
      <c r="BL106" s="454"/>
      <c r="BM106" s="455"/>
      <c r="BN106" s="456"/>
      <c r="BO106" s="457">
        <f>BO104-BO102</f>
        <v>0</v>
      </c>
      <c r="BP106" s="454"/>
      <c r="BQ106" s="455"/>
      <c r="BR106" s="456"/>
      <c r="BS106" s="457">
        <f>BS104-BS102</f>
        <v>0</v>
      </c>
      <c r="BT106" s="454"/>
      <c r="BU106" s="455"/>
      <c r="BV106" s="456"/>
      <c r="BW106" s="457">
        <f>BW104-BW102</f>
        <v>0</v>
      </c>
      <c r="BX106" s="454"/>
      <c r="BY106" s="455"/>
      <c r="BZ106" s="456"/>
      <c r="CA106" s="457">
        <f>CA104-CA102</f>
        <v>0</v>
      </c>
      <c r="CB106" s="454"/>
      <c r="CC106" s="455"/>
      <c r="CD106" s="456"/>
      <c r="CE106" s="457">
        <f>CE104-CE102</f>
        <v>0</v>
      </c>
      <c r="CF106" s="454"/>
      <c r="CG106" s="455"/>
      <c r="CH106" s="456"/>
      <c r="CI106" s="457">
        <f>CI104-CI102</f>
        <v>0</v>
      </c>
      <c r="CJ106" s="454"/>
      <c r="CK106" s="455"/>
      <c r="CL106" s="456"/>
      <c r="CM106" s="457">
        <f>CM104-CM102</f>
        <v>0</v>
      </c>
      <c r="CN106" s="454"/>
      <c r="CO106" s="455"/>
      <c r="CP106" s="456"/>
      <c r="CQ106" s="457">
        <f>CQ104-CQ102</f>
        <v>0</v>
      </c>
      <c r="CR106" s="454"/>
      <c r="CS106" s="455"/>
      <c r="CT106" s="456"/>
      <c r="CU106" s="457">
        <f>CU104-CU102</f>
        <v>0</v>
      </c>
      <c r="CV106" s="454"/>
      <c r="CW106" s="455"/>
      <c r="CX106" s="456"/>
      <c r="CY106" s="457">
        <f>CY104-CY102</f>
        <v>0</v>
      </c>
      <c r="CZ106" s="454"/>
      <c r="DA106" s="455"/>
      <c r="DB106" s="456"/>
      <c r="DC106" s="457">
        <f>DC104-DC102</f>
        <v>0</v>
      </c>
      <c r="DD106"/>
      <c r="DE106"/>
      <c r="DF106"/>
      <c r="DG106"/>
      <c r="DH106"/>
      <c r="DI106"/>
      <c r="DJ106"/>
      <c r="DK106"/>
    </row>
    <row r="108" spans="2:115">
      <c r="CZ108" s="459"/>
    </row>
    <row r="109" spans="2:115">
      <c r="CZ109" s="459"/>
    </row>
    <row r="110" spans="2:115">
      <c r="CZ110" s="459"/>
    </row>
    <row r="111" spans="2:115">
      <c r="CZ111" s="460"/>
    </row>
  </sheetData>
  <mergeCells count="7">
    <mergeCell ref="B7:C7"/>
    <mergeCell ref="D7:G7"/>
    <mergeCell ref="L7:O7"/>
    <mergeCell ref="P7:S7"/>
    <mergeCell ref="B10:G10"/>
    <mergeCell ref="L10:M10"/>
    <mergeCell ref="P10:Q10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ORÇAMENTO D011-17</vt:lpstr>
      <vt:lpstr>COMPOSIÇÕES</vt:lpstr>
      <vt:lpstr>QCI</vt:lpstr>
      <vt:lpstr>CRONOFF</vt:lpstr>
      <vt:lpstr>CONTROLE</vt:lpstr>
      <vt:lpstr>Banco_de_dados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Melecchi</dc:creator>
  <cp:lastModifiedBy>Paulo Ricardo Andrade de Azevedo de Almeida</cp:lastModifiedBy>
  <cp:lastPrinted>2020-10-21T21:01:07Z</cp:lastPrinted>
  <dcterms:created xsi:type="dcterms:W3CDTF">2017-10-02T21:09:55Z</dcterms:created>
  <dcterms:modified xsi:type="dcterms:W3CDTF">2020-10-21T21:01:14Z</dcterms:modified>
</cp:coreProperties>
</file>